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ário\Documents\Arquivos\Empresa de consultoria\a prefeituras\IEM\"/>
    </mc:Choice>
  </mc:AlternateContent>
  <bookViews>
    <workbookView xWindow="-120" yWindow="-120" windowWidth="20736" windowHeight="11160"/>
  </bookViews>
  <sheets>
    <sheet name="limpeza" sheetId="1" r:id="rId1"/>
    <sheet name="encargos" sheetId="2" r:id="rId2"/>
    <sheet name="caged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58" i="1" l="1"/>
  <c r="D151" i="1"/>
  <c r="E97" i="1" l="1"/>
  <c r="E122" i="1"/>
  <c r="E98" i="1"/>
  <c r="E55" i="1"/>
  <c r="E56" i="1" l="1"/>
  <c r="E57" i="1"/>
  <c r="E53" i="1"/>
  <c r="E54" i="1"/>
  <c r="E52" i="1"/>
  <c r="E123" i="1" l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91" i="1"/>
  <c r="E92" i="1"/>
  <c r="E93" i="1"/>
  <c r="E94" i="1"/>
  <c r="E95" i="1"/>
  <c r="E96" i="1"/>
  <c r="E99" i="1"/>
  <c r="E90" i="1"/>
  <c r="B25" i="1"/>
  <c r="E25" i="1" l="1"/>
  <c r="E38" i="1" l="1"/>
  <c r="E39" i="1"/>
  <c r="E40" i="1"/>
  <c r="E41" i="1"/>
  <c r="E42" i="1"/>
  <c r="E37" i="1"/>
  <c r="B31" i="1"/>
  <c r="E31" i="1" s="1"/>
  <c r="C15" i="1"/>
  <c r="E15" i="1" s="1"/>
  <c r="E14" i="1"/>
  <c r="D16" i="1" l="1"/>
  <c r="E16" i="1" s="1"/>
  <c r="C17" i="1" l="1"/>
  <c r="E17" i="1" s="1"/>
  <c r="E18" i="1" s="1"/>
  <c r="E19" i="1" s="1"/>
  <c r="K39" i="3"/>
  <c r="K40" i="3" s="1"/>
  <c r="K41" i="3" s="1"/>
  <c r="K38" i="3"/>
  <c r="K37" i="3"/>
  <c r="K36" i="3"/>
  <c r="C34" i="3"/>
  <c r="C29" i="3"/>
  <c r="C28" i="3"/>
  <c r="C32" i="2"/>
  <c r="C29" i="2"/>
  <c r="C22" i="2"/>
  <c r="C31" i="2" s="1"/>
  <c r="C33" i="2" s="1"/>
  <c r="C34" i="2" s="1"/>
  <c r="C14" i="2"/>
  <c r="A31" i="1"/>
  <c r="C37" i="3" l="1"/>
  <c r="G28" i="3"/>
  <c r="E37" i="3"/>
  <c r="D37" i="3" s="1"/>
  <c r="D38" i="3" s="1"/>
  <c r="C38" i="3" s="1"/>
  <c r="C39" i="3"/>
  <c r="K35" i="3" s="1"/>
  <c r="F37" i="3"/>
  <c r="G37" i="3" s="1"/>
  <c r="G38" i="3" l="1"/>
  <c r="G32" i="3"/>
  <c r="C7" i="1"/>
  <c r="E7" i="1" s="1"/>
  <c r="E124" i="1" l="1"/>
  <c r="E58" i="1"/>
  <c r="E85" i="1"/>
  <c r="E86" i="1" s="1"/>
  <c r="E87" i="1" s="1"/>
  <c r="E81" i="1"/>
  <c r="E80" i="1"/>
  <c r="E69" i="1"/>
  <c r="E50" i="1"/>
  <c r="E51" i="1"/>
  <c r="E49" i="1"/>
  <c r="C62" i="1" s="1"/>
  <c r="E33" i="1"/>
  <c r="E32" i="1"/>
  <c r="E26" i="1"/>
  <c r="E27" i="1"/>
  <c r="E6" i="1"/>
  <c r="D8" i="1" s="1"/>
  <c r="E8" i="1" s="1"/>
  <c r="C9" i="1" s="1"/>
  <c r="E9" i="1" s="1"/>
  <c r="C67" i="1" l="1"/>
  <c r="C68" i="1"/>
  <c r="E125" i="1"/>
  <c r="E59" i="1"/>
  <c r="E34" i="1"/>
  <c r="E82" i="1"/>
  <c r="E28" i="1"/>
  <c r="E45" i="1"/>
  <c r="E10" i="1"/>
  <c r="E11" i="1" s="1"/>
  <c r="E22" i="1" s="1"/>
  <c r="E68" i="1" l="1"/>
  <c r="E67" i="1"/>
  <c r="C63" i="1"/>
  <c r="E63" i="1" s="1"/>
  <c r="E74" i="1"/>
  <c r="C75" i="1" s="1"/>
  <c r="E75" i="1" s="1"/>
  <c r="E76" i="1" s="1"/>
  <c r="E77" i="1" s="1"/>
  <c r="E62" i="1"/>
  <c r="E46" i="1"/>
  <c r="E64" i="1" l="1"/>
  <c r="E70" i="1"/>
  <c r="E71" i="1" s="1"/>
  <c r="E127" i="1" l="1"/>
  <c r="E131" i="1" s="1"/>
  <c r="E130" i="1" l="1"/>
  <c r="E132" i="1" s="1"/>
  <c r="E135" i="1" l="1"/>
  <c r="E136" i="1"/>
  <c r="E137" i="1" l="1"/>
  <c r="E139" i="1" s="1"/>
  <c r="E140" i="1" s="1"/>
  <c r="E147" i="1" l="1"/>
  <c r="E155" i="1"/>
  <c r="E149" i="1"/>
  <c r="E156" i="1"/>
  <c r="E150" i="1"/>
  <c r="E157" i="1"/>
  <c r="E145" i="1"/>
  <c r="E154" i="1"/>
  <c r="E148" i="1"/>
  <c r="E151" i="1"/>
  <c r="E146" i="1"/>
  <c r="E141" i="1"/>
  <c r="E158" i="1" l="1"/>
</calcChain>
</file>

<file path=xl/sharedStrings.xml><?xml version="1.0" encoding="utf-8"?>
<sst xmlns="http://schemas.openxmlformats.org/spreadsheetml/2006/main" count="252" uniqueCount="233">
  <si>
    <r>
      <rPr>
        <b/>
        <sz val="11"/>
        <rFont val="Arial"/>
        <family val="2"/>
      </rPr>
      <t>1. Mão de obra</t>
    </r>
  </si>
  <si>
    <r>
      <rPr>
        <sz val="11"/>
        <rFont val="Arial"/>
        <family val="2"/>
      </rPr>
      <t>Salários</t>
    </r>
  </si>
  <si>
    <r>
      <rPr>
        <sz val="11"/>
        <rFont val="Arial"/>
        <family val="2"/>
      </rPr>
      <t>Insalubridade</t>
    </r>
  </si>
  <si>
    <r>
      <rPr>
        <b/>
        <sz val="11"/>
        <rFont val="Arial"/>
        <family val="2"/>
      </rPr>
      <t>Sub total</t>
    </r>
  </si>
  <si>
    <r>
      <rPr>
        <b/>
        <sz val="11"/>
        <rFont val="Arial"/>
        <family val="2"/>
      </rPr>
      <t>1.4 Vale Transporte</t>
    </r>
  </si>
  <si>
    <r>
      <rPr>
        <b/>
        <sz val="11"/>
        <rFont val="Arial"/>
        <family val="2"/>
      </rPr>
      <t>Total geral de vale transporte</t>
    </r>
  </si>
  <si>
    <r>
      <rPr>
        <b/>
        <sz val="11"/>
        <rFont val="Arial"/>
        <family val="2"/>
      </rPr>
      <t>1.5 Vale alimentação</t>
    </r>
  </si>
  <si>
    <r>
      <rPr>
        <b/>
        <sz val="11"/>
        <rFont val="Arial"/>
        <family val="2"/>
      </rPr>
      <t>Total geral de vale alimentação</t>
    </r>
  </si>
  <si>
    <r>
      <rPr>
        <b/>
        <sz val="11"/>
        <rFont val="Arial"/>
        <family val="2"/>
      </rPr>
      <t>2. Uniformes e equipamentos de proteção individual (EPI)</t>
    </r>
  </si>
  <si>
    <r>
      <rPr>
        <b/>
        <sz val="11"/>
        <rFont val="Arial"/>
        <family val="2"/>
      </rPr>
      <t>Total geral de uniformes e equip. de proteção individual (EPI) referente a 01</t>
    </r>
  </si>
  <si>
    <r>
      <rPr>
        <b/>
        <sz val="11"/>
        <rFont val="Arial"/>
        <family val="2"/>
      </rPr>
      <t>3. Equipamentos</t>
    </r>
  </si>
  <si>
    <r>
      <rPr>
        <b/>
        <sz val="11"/>
        <rFont val="Arial"/>
        <family val="2"/>
      </rPr>
      <t>3.1 Veículos e Equipamentos</t>
    </r>
  </si>
  <si>
    <r>
      <rPr>
        <sz val="11"/>
        <rFont val="Arial"/>
        <family val="2"/>
      </rPr>
      <t>Total geral de veículos</t>
    </r>
  </si>
  <si>
    <r>
      <rPr>
        <b/>
        <sz val="11"/>
        <rFont val="Arial"/>
        <family val="2"/>
      </rPr>
      <t>3.1.1 Depreciação</t>
    </r>
  </si>
  <si>
    <r>
      <rPr>
        <b/>
        <sz val="11"/>
        <rFont val="Arial"/>
        <family val="2"/>
      </rPr>
      <t>Total geral de depreciação</t>
    </r>
  </si>
  <si>
    <r>
      <rPr>
        <b/>
        <sz val="11"/>
        <rFont val="Arial"/>
        <family val="2"/>
      </rPr>
      <t>3.1.2 Impostos e seguros</t>
    </r>
  </si>
  <si>
    <r>
      <rPr>
        <sz val="11"/>
        <rFont val="Arial"/>
        <family val="2"/>
      </rPr>
      <t>IPVA</t>
    </r>
  </si>
  <si>
    <r>
      <rPr>
        <b/>
        <sz val="11"/>
        <rFont val="Arial"/>
        <family val="2"/>
      </rPr>
      <t>Total geral de impostos e seguros referente a 01 mês</t>
    </r>
  </si>
  <si>
    <r>
      <rPr>
        <b/>
        <sz val="11"/>
        <rFont val="Arial"/>
        <family val="2"/>
      </rPr>
      <t>3.1.3 Remuneração do capital investido</t>
    </r>
  </si>
  <si>
    <r>
      <rPr>
        <sz val="11"/>
        <rFont val="Arial"/>
        <family val="2"/>
      </rPr>
      <t>Custo do veículo/chassis equipamento</t>
    </r>
  </si>
  <si>
    <r>
      <rPr>
        <b/>
        <sz val="11"/>
        <rFont val="Arial"/>
        <family val="2"/>
      </rPr>
      <t>Total geral de remuneração do capital investido</t>
    </r>
  </si>
  <si>
    <r>
      <rPr>
        <b/>
        <sz val="11"/>
        <rFont val="Arial"/>
        <family val="2"/>
      </rPr>
      <t>3.1.4 Consumos</t>
    </r>
  </si>
  <si>
    <r>
      <rPr>
        <b/>
        <sz val="11"/>
        <rFont val="Arial"/>
        <family val="2"/>
      </rPr>
      <t>Total geral de consumo</t>
    </r>
  </si>
  <si>
    <r>
      <rPr>
        <b/>
        <sz val="11"/>
        <rFont val="Arial"/>
        <family val="2"/>
      </rPr>
      <t>3.1.5 Manutenção</t>
    </r>
  </si>
  <si>
    <r>
      <rPr>
        <sz val="11"/>
        <rFont val="Arial"/>
        <family val="2"/>
      </rPr>
      <t>Custo mensal de manutenção</t>
    </r>
  </si>
  <si>
    <r>
      <rPr>
        <b/>
        <sz val="11"/>
        <rFont val="Arial"/>
        <family val="2"/>
      </rPr>
      <t>Sub Total</t>
    </r>
  </si>
  <si>
    <r>
      <rPr>
        <b/>
        <sz val="11"/>
        <rFont val="Arial"/>
        <family val="2"/>
      </rPr>
      <t>Total geral de manutenção</t>
    </r>
  </si>
  <si>
    <r>
      <rPr>
        <b/>
        <sz val="11"/>
        <rFont val="Arial"/>
        <family val="2"/>
      </rPr>
      <t>4. Despesas administrativas</t>
    </r>
  </si>
  <si>
    <r>
      <rPr>
        <b/>
        <sz val="11"/>
        <rFont val="Arial"/>
        <family val="2"/>
      </rPr>
      <t>Total geral despesas administrativas</t>
    </r>
  </si>
  <si>
    <r>
      <rPr>
        <b/>
        <sz val="11"/>
        <rFont val="Arial"/>
        <family val="2"/>
      </rPr>
      <t>Total geral de impostos</t>
    </r>
  </si>
  <si>
    <r>
      <rPr>
        <b/>
        <sz val="11"/>
        <rFont val="Arial"/>
        <family val="2"/>
      </rPr>
      <t>Custo total mensal dos serviços</t>
    </r>
  </si>
  <si>
    <t>Remuneração anual e mensal do capital</t>
  </si>
  <si>
    <t>anual</t>
  </si>
  <si>
    <t>Lucro pretendido</t>
  </si>
  <si>
    <t>PIS e COFINS</t>
  </si>
  <si>
    <t>Custo total da prestação dos serviços mensal</t>
  </si>
  <si>
    <t>Observação:</t>
  </si>
  <si>
    <r>
      <rPr>
        <b/>
        <sz val="11"/>
        <rFont val="Arial"/>
        <family val="2"/>
      </rPr>
      <t>5. Impostos e Taxas</t>
    </r>
    <r>
      <rPr>
        <b/>
        <sz val="11"/>
        <rFont val="Arial"/>
        <family val="2"/>
      </rPr>
      <t xml:space="preserve">  - BASEADO NO LUCRO PRESUMIDO</t>
    </r>
  </si>
  <si>
    <t>horas extras - final de semana</t>
  </si>
  <si>
    <r>
      <t>Encargos Sociais</t>
    </r>
    <r>
      <rPr>
        <sz val="11"/>
        <rFont val="Arial"/>
        <family val="2"/>
      </rPr>
      <t xml:space="preserve"> provisões</t>
    </r>
  </si>
  <si>
    <r>
      <t>Depreciação</t>
    </r>
    <r>
      <rPr>
        <sz val="11"/>
        <rFont val="Arial"/>
        <family val="2"/>
      </rPr>
      <t xml:space="preserve"> mensal</t>
    </r>
    <r>
      <rPr>
        <sz val="11"/>
        <rFont val="Arial"/>
        <family val="2"/>
      </rPr>
      <t xml:space="preserve"> veiculos</t>
    </r>
  </si>
  <si>
    <t>depreciação mensal equipamentos</t>
  </si>
  <si>
    <r>
      <rPr>
        <sz val="11"/>
        <rFont val="Arial"/>
        <family val="2"/>
      </rPr>
      <t>Seguro Obrigatório</t>
    </r>
    <r>
      <rPr>
        <sz val="11"/>
        <rFont val="Arial"/>
        <family val="2"/>
      </rPr>
      <t xml:space="preserve"> e contra terceiros</t>
    </r>
  </si>
  <si>
    <t>ISSQN</t>
  </si>
  <si>
    <t>Consumo combustível veiculo em lts-diesel</t>
  </si>
  <si>
    <t>DECLARAÇÕES QUE A EMPRESA LICITANTE DEVE FAZER:</t>
  </si>
  <si>
    <t>A empresa é otante pelo seguinte regime de tributação e recolhe, atualmente, as seguintes alíquotas de tributos:</t>
  </si>
  <si>
    <t>(     ) a) Lucro presumido, recolhendo: Cofins (       %); Pis (       %); IRPJ (        %); CSLL (       %). Após contratar com a prefeitura manterá estas alíquotas; (caso ocorrer alteração nas alíquotas, as mesmas serão as seguintes .......</t>
  </si>
  <si>
    <t>(     ) b) Lucro real, recolhendo: Cofins (       %); Pis (       %); IRPJ (        %); CSLL (       %). Após contratar com a prefeitura manterá estas alíquotas; (caso ocorrer alteração nas alíquotas, as mesmas serão as seguintes .......</t>
  </si>
  <si>
    <t>(     ) c) Simples nacional, recolhendo a alíquota atual de (       %), estando enquandrado no anexo (        );  Com este contrato a empresa passará a recolher aliquota (        %) e passará para o anexo (        ), não se desenquadrará do simples nacional. (OU) Após assinatura do contrato a empresa se descredenciará do simples e passará para a tributação do ..................</t>
  </si>
  <si>
    <t>Cada empresa é responsável por incluir em sua planilha de custos, os enquadramentos tributários, trabalhistas e previdenciários, de acordo com a realidade tributária e funcional de seu quadro de funcionários. Desta forma, a planilha de custos disponibilizada pela prefeitura representa, apenas, um MODELO REFERENCIAL, e que impõe um limite máximo de valores para a proposta apresentada.</t>
  </si>
  <si>
    <t>Destaca-se, que cada empresa possui a sua realidade tributária e funcional, o município não tem como prever todas as possibilidades de enquadramento funcionais, que são baseadas em acordos sindicais e na legislação trabalhista como um todo.</t>
  </si>
  <si>
    <t>Além disso, para cada cargo ou ambiente de trabalho funcional, alteram-se as condições e enquadramentos, como por exemplo: de insalubridade e EPI (depende do laudo de condições ambientais de trabalho para cada cargo e para cada local de trabalho); Situação de enquadramento tributária e previdenciária (se a empresa é optante pelo simples nacional, lucro presumido ou lucro real);</t>
  </si>
  <si>
    <t>Por fim, as condições e regras de trabalho também são disciplinadas pelos acordos coletivos de trabalho, os quais, a empresa deve observar.</t>
  </si>
  <si>
    <t>Portanto, baseado nestes aspectos, cabe a empresa identificar quais os enquadramentos trabalhistas e tributários corretos para a situação licitada. Ao final do pleito licitatório, ou mesmo, no decorrer da execução contratual, se o município verificar, por meio de recursos à licitação ou denúncias recebidas durante a execução contratual, que no momento da elaboração da proposta e da planilha de custos final, a empresa apresentou um item de custos (na planilha de custos final) diferente do que é exigido na convenção coletiva sindical ou em qualquer legislação trabalhista, visando reduzir o valor de sua proposta financeira, o município poderá considerar tal fato, como uso de má fé por parte da empresa.</t>
  </si>
  <si>
    <t>Assim, com esta prova de má fé por parte do licitante, o município poderá desabilitar a empresa durante o processo licitatório, ou mesmo, rescindir o contrato em vigor, pelo bem do serviço público.</t>
  </si>
  <si>
    <t>Calça</t>
  </si>
  <si>
    <t>Camiseta manga curta</t>
  </si>
  <si>
    <t>Botina</t>
  </si>
  <si>
    <t>Luva de proteção</t>
  </si>
  <si>
    <t>Jaqueta</t>
  </si>
  <si>
    <t>capa de chuva</t>
  </si>
  <si>
    <t>Total -</t>
  </si>
  <si>
    <t>Orientações para preenchimento:</t>
  </si>
  <si>
    <t>1. Preencha previamente os dados de entrada na planilha 3.CAGED</t>
  </si>
  <si>
    <t xml:space="preserve">2. Composição dos Encargos Sociais </t>
  </si>
  <si>
    <t>Código</t>
  </si>
  <si>
    <t>Descrição</t>
  </si>
  <si>
    <t>Valor</t>
  </si>
  <si>
    <t>A1</t>
  </si>
  <si>
    <t>INSS</t>
  </si>
  <si>
    <t>A2</t>
  </si>
  <si>
    <t>SESI</t>
  </si>
  <si>
    <t>A3</t>
  </si>
  <si>
    <t>SENAI</t>
  </si>
  <si>
    <t>A4</t>
  </si>
  <si>
    <t>INCRA</t>
  </si>
  <si>
    <t>0,20%</t>
  </si>
  <si>
    <t>A5</t>
  </si>
  <si>
    <t>SEBRAE</t>
  </si>
  <si>
    <t>0,60%</t>
  </si>
  <si>
    <t>A6</t>
  </si>
  <si>
    <t>Salário educação</t>
  </si>
  <si>
    <t>A7</t>
  </si>
  <si>
    <t xml:space="preserve">Seguro contra acidentes de trabalho </t>
  </si>
  <si>
    <t>A8</t>
  </si>
  <si>
    <t>FGTS</t>
  </si>
  <si>
    <t>A</t>
  </si>
  <si>
    <t>SOMA GRUPO A</t>
  </si>
  <si>
    <t>B1</t>
  </si>
  <si>
    <t>Férias gozadas</t>
  </si>
  <si>
    <t>B2</t>
  </si>
  <si>
    <t>13º salário</t>
  </si>
  <si>
    <t>B3</t>
  </si>
  <si>
    <t>Licença Paternidade</t>
  </si>
  <si>
    <t>B4</t>
  </si>
  <si>
    <t>Faltas justificadas</t>
  </si>
  <si>
    <t>B5</t>
  </si>
  <si>
    <t>Auxilio acidente de trabalho</t>
  </si>
  <si>
    <t>B6</t>
  </si>
  <si>
    <t>Auxilio doença</t>
  </si>
  <si>
    <t>B</t>
  </si>
  <si>
    <t>SOMA GRUPO B</t>
  </si>
  <si>
    <t>C1</t>
  </si>
  <si>
    <t>Aviso prévio indenizado</t>
  </si>
  <si>
    <t>C2</t>
  </si>
  <si>
    <t xml:space="preserve">Férias indenizadas </t>
  </si>
  <si>
    <t>C3</t>
  </si>
  <si>
    <t>Férias indenizadas s/ aviso previo inden.</t>
  </si>
  <si>
    <t>C4</t>
  </si>
  <si>
    <t>Depósito rescisão sem justa causa</t>
  </si>
  <si>
    <t>C5</t>
  </si>
  <si>
    <t>Indenização adicional</t>
  </si>
  <si>
    <t>C</t>
  </si>
  <si>
    <t>SOMA GRUPO C</t>
  </si>
  <si>
    <t>D1</t>
  </si>
  <si>
    <t>Reincidência de Grupo A sobre Grupo B</t>
  </si>
  <si>
    <t>D2</t>
  </si>
  <si>
    <t>Reincidência de Grupo A sobre aviso prévio indenizado</t>
  </si>
  <si>
    <t>D</t>
  </si>
  <si>
    <t>SOMA GRUPO D</t>
  </si>
  <si>
    <t>SOMA (A+B+C+D)</t>
  </si>
  <si>
    <t xml:space="preserve">CÁLCULO DAS VERBAS INDENIZATÓRIAS DOS EMPREGADOS NO SETOR </t>
  </si>
  <si>
    <t>Para preencher esta planilha siga os passos 1 a 5:</t>
  </si>
  <si>
    <t xml:space="preserve">1. Acesse o Portal do CAGED no link http://bi.mte.gov.br/cagedestabelecimento/pages/consulta.xhtml </t>
  </si>
  <si>
    <t>2. Na Especificação da Consulta, selecione "Demonstrativo por período" e informe as competências relativas ao período Inicial e Final (últimos 12 meses)</t>
  </si>
  <si>
    <t>3. Nível Geográfico: selecione "Unidade da Federação" e marque a opção "Rio Grande do Sul"</t>
  </si>
  <si>
    <t>4. Nível Setorial: selecione "Classe de atividade econômica segundo a classificação CNAE – versão 2.0 (669 categorias)" e marque a opção "81290 - Atividade de limpeza não especif. anteriormente "</t>
  </si>
  <si>
    <t>5. Clique em Gerar Relatório</t>
  </si>
  <si>
    <t>6. Preencha as células em amarelo</t>
  </si>
  <si>
    <t>3. CAGED</t>
  </si>
  <si>
    <t>Rio Grande do Sul  - Atividade de limpeza não especif. anteriormente - CNAE 81290</t>
  </si>
  <si>
    <t>Admissões</t>
  </si>
  <si>
    <t>Desligamentos</t>
  </si>
  <si>
    <t>Dispensados com justa causa</t>
  </si>
  <si>
    <t>Dispensados sem justa causa</t>
  </si>
  <si>
    <t>Espontâneos</t>
  </si>
  <si>
    <t>Fim de contrato por prazo determinado</t>
  </si>
  <si>
    <t>Término de contrato</t>
  </si>
  <si>
    <t>Aposentados</t>
  </si>
  <si>
    <t>Mortos</t>
  </si>
  <si>
    <t>Transferência de saída</t>
  </si>
  <si>
    <t xml:space="preserve"> </t>
  </si>
  <si>
    <t>Indicadores</t>
  </si>
  <si>
    <t>Estoque recuperado início do Período 01-05-2017</t>
  </si>
  <si>
    <t>Estoque recuperado final do Período 31-05-2018</t>
  </si>
  <si>
    <t>Variação Emprego Absoluta de 01-05-2017 a 31-05-2018</t>
  </si>
  <si>
    <t>Rotatividade</t>
  </si>
  <si>
    <t>Demitidos s/ Justa Causa em relação ao Estoque Médio</t>
  </si>
  <si>
    <t>Dias ano</t>
  </si>
  <si>
    <t>1/3 de férias (dias)</t>
  </si>
  <si>
    <t>Férias (dias)</t>
  </si>
  <si>
    <t>13º Salário (dias)</t>
  </si>
  <si>
    <t>Estoque Médio</t>
  </si>
  <si>
    <t>Multa FGTS</t>
  </si>
  <si>
    <t>Fração de tempo para gozo férias</t>
  </si>
  <si>
    <t>Dias de Aviso prévio</t>
  </si>
  <si>
    <t>Rotatividade temporal (meses)</t>
  </si>
  <si>
    <t>TOTAL DAS REMUNERAÇÕES</t>
  </si>
  <si>
    <t>Contratação serviços de FAXINEIROS PARA Limpeza Interna em BOA VISTA DO CADEADO</t>
  </si>
  <si>
    <t>Balde Plástivo</t>
  </si>
  <si>
    <t>Pá de lixo</t>
  </si>
  <si>
    <t>Rodo de Borracha</t>
  </si>
  <si>
    <t>Rodo de  esponja</t>
  </si>
  <si>
    <t>Sabonete em tablete 85 gramas</t>
  </si>
  <si>
    <t>Vassoura de Nylon</t>
  </si>
  <si>
    <t>Vassoura Sanitária</t>
  </si>
  <si>
    <t>Vasoura de Palha</t>
  </si>
  <si>
    <t>Água Sanitária - galão de 05 litros</t>
  </si>
  <si>
    <t>Alcool etílico 92,8 (96º) - 01 litro</t>
  </si>
  <si>
    <t>Desinfetante 02 litros</t>
  </si>
  <si>
    <t>Desodorizador de ar</t>
  </si>
  <si>
    <t>Detergente - galão de 05 litros</t>
  </si>
  <si>
    <t>Escova de roupa</t>
  </si>
  <si>
    <t>Esponja de louça dupla dace</t>
  </si>
  <si>
    <t>Flanela em tecido - 100 % algodão - 38x58cm</t>
  </si>
  <si>
    <t>Gel adesivo sanitário</t>
  </si>
  <si>
    <t>Limpador de vidros 500 ml</t>
  </si>
  <si>
    <t>Limpador multiuso 500 ml</t>
  </si>
  <si>
    <t>Papel Higiêncio rolo de 300 metros</t>
  </si>
  <si>
    <t>Papel Toalha bobina - fardo com 06 bobinas</t>
  </si>
  <si>
    <t>Pedra Sanitária</t>
  </si>
  <si>
    <t>Sabonete Líquido - 05 litros</t>
  </si>
  <si>
    <t>Sabão em pó - 1 kg</t>
  </si>
  <si>
    <t>sabão em Barra - 400 gramas</t>
  </si>
  <si>
    <t>Saco lixo - 50 litros</t>
  </si>
  <si>
    <t>Saco lixo - 100 litros</t>
  </si>
  <si>
    <t>Saco de pano para Limpeza</t>
  </si>
  <si>
    <t>Saponáceo líquido cremoso</t>
  </si>
  <si>
    <t>Sub Total - MENSAL</t>
  </si>
  <si>
    <t>Camionete utlitário com carroceria para carga e capacidade para 5 lugares</t>
  </si>
  <si>
    <r>
      <t>Custo mensal gasolina</t>
    </r>
    <r>
      <rPr>
        <sz val="11"/>
        <rFont val="Arial"/>
        <family val="2"/>
      </rPr>
      <t xml:space="preserve"> lts</t>
    </r>
  </si>
  <si>
    <t>Lava jato</t>
  </si>
  <si>
    <t>aspirador de pó</t>
  </si>
  <si>
    <t>Escada grande</t>
  </si>
  <si>
    <t>Escada pequena</t>
  </si>
  <si>
    <t>Tinta para pintura - diversas - em lts</t>
  </si>
  <si>
    <t>Considerando a convenção coletiva do SINDIASSEIO, como sugestão</t>
  </si>
  <si>
    <t>roçadeira de grama a gasolina</t>
  </si>
  <si>
    <t>Aparador de grama</t>
  </si>
  <si>
    <t>Aspirador de folhas</t>
  </si>
  <si>
    <t>Para todos cargos - 20 dias do mês</t>
  </si>
  <si>
    <t>Despesas administrativas</t>
  </si>
  <si>
    <t>Carrinho de mão</t>
  </si>
  <si>
    <t>Enxada</t>
  </si>
  <si>
    <t>Pincel para pintura</t>
  </si>
  <si>
    <t>3.2 Equipamentos, Ferramentas e insumos diversos</t>
  </si>
  <si>
    <t>Rastel</t>
  </si>
  <si>
    <t xml:space="preserve">Valor por dia, considerando 20 dias uteis </t>
  </si>
  <si>
    <t>Valor por hora de trabalho, considerando 8 horas úteis</t>
  </si>
  <si>
    <t>DIVISÃO DOS TRABALHOS POR LOCAL</t>
  </si>
  <si>
    <t>ITEM</t>
  </si>
  <si>
    <t>FREQUENCIA</t>
  </si>
  <si>
    <t>mensal</t>
  </si>
  <si>
    <t>Limpeza parque rodeios - ruas</t>
  </si>
  <si>
    <t xml:space="preserve">Pintura parque rodeios - cordoes </t>
  </si>
  <si>
    <t>Limpeza parque rodeios - prédios</t>
  </si>
  <si>
    <t>Limpeza espaços públicos</t>
  </si>
  <si>
    <t>quinzenal</t>
  </si>
  <si>
    <t>Pintura espaços públicos - cordoes</t>
  </si>
  <si>
    <t>Limpeza e cortar grama - praça central</t>
  </si>
  <si>
    <t>semanal</t>
  </si>
  <si>
    <t>Pintura cordoes - praça central</t>
  </si>
  <si>
    <t>Limpeza prédio - praça central</t>
  </si>
  <si>
    <t>TEMPO/ dias/mês</t>
  </si>
  <si>
    <t>TEMPO/ dias por ano</t>
  </si>
  <si>
    <t>custo estimado por mês</t>
  </si>
  <si>
    <t>custo estimado por ano</t>
  </si>
  <si>
    <t>Total dias/mês</t>
  </si>
  <si>
    <t>Total dias/ano</t>
  </si>
  <si>
    <t>1.1 Auxiliar de serviços gerais CBO 5143</t>
  </si>
  <si>
    <t>220 horas</t>
  </si>
  <si>
    <t>1.2 Auxiliar de serviços gerais - BANHEIROS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</si>
</sst>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R$&quot;\ #,##0.00;[Red]\-&quot;R$&quot;\ #,##0.00"/>
    <numFmt numFmtId="165" formatCode="_-* #,##0.00_-;\-* #,##0.00_-;_-* &quot;-&quot;??_-;_-@_-"/>
    <numFmt numFmtId="166" formatCode="0.0000"/>
    <numFmt numFmtId="167" formatCode="_(* #,##0.00_);_(* \(#,##0.00\);_(* \-??_);_(@_)"/>
  </numFmts>
  <fonts count="20" x14ac:knownFonts="1">
    <font>
      <sz val="10"/>
      <color rgb="FF000000"/>
      <name val="Times New Roman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9"/>
      <color rgb="FF000000"/>
      <name val="Tahoma"/>
      <family val="2"/>
    </font>
    <font>
      <sz val="10"/>
      <color rgb="FF00000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22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47"/>
      </patternFill>
    </fill>
    <fill>
      <patternFill patternType="solid">
        <fgColor indexed="55"/>
        <bgColor indexed="44"/>
      </patternFill>
    </fill>
    <fill>
      <patternFill patternType="solid">
        <fgColor indexed="47"/>
        <bgColor indexed="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4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rgb="FF000000"/>
      </top>
      <bottom style="thin">
        <color rgb="FF000000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9" fillId="0" borderId="0"/>
  </cellStyleXfs>
  <cellXfs count="195">
    <xf numFmtId="0" fontId="0" fillId="0" borderId="0" xfId="0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9" fontId="3" fillId="0" borderId="1" xfId="0" applyNumberFormat="1" applyFont="1" applyFill="1" applyBorder="1" applyAlignment="1">
      <alignment horizontal="center" vertical="top" shrinkToFit="1"/>
    </xf>
    <xf numFmtId="0" fontId="1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top" shrinkToFit="1"/>
    </xf>
    <xf numFmtId="0" fontId="2" fillId="0" borderId="3" xfId="0" applyFont="1" applyFill="1" applyBorder="1" applyAlignment="1">
      <alignment horizontal="right" vertical="top" wrapText="1"/>
    </xf>
    <xf numFmtId="10" fontId="3" fillId="0" borderId="1" xfId="0" applyNumberFormat="1" applyFont="1" applyFill="1" applyBorder="1" applyAlignment="1">
      <alignment horizontal="center" vertical="top" shrinkToFit="1"/>
    </xf>
    <xf numFmtId="0" fontId="2" fillId="0" borderId="2" xfId="0" applyFont="1" applyFill="1" applyBorder="1" applyAlignment="1">
      <alignment horizontal="left" vertical="top" wrapText="1"/>
    </xf>
    <xf numFmtId="2" fontId="2" fillId="0" borderId="2" xfId="0" applyNumberFormat="1" applyFont="1" applyFill="1" applyBorder="1" applyAlignment="1">
      <alignment horizontal="center" vertical="top" wrapText="1"/>
    </xf>
    <xf numFmtId="2" fontId="2" fillId="0" borderId="3" xfId="0" applyNumberFormat="1" applyFont="1" applyFill="1" applyBorder="1" applyAlignment="1">
      <alignment horizontal="center" vertical="top" wrapText="1"/>
    </xf>
    <xf numFmtId="165" fontId="2" fillId="0" borderId="1" xfId="1" applyFont="1" applyFill="1" applyBorder="1" applyAlignment="1">
      <alignment horizontal="right" vertical="top" wrapText="1"/>
    </xf>
    <xf numFmtId="164" fontId="1" fillId="2" borderId="1" xfId="0" applyNumberFormat="1" applyFont="1" applyFill="1" applyBorder="1" applyAlignment="1">
      <alignment horizontal="right" vertical="top" wrapText="1"/>
    </xf>
    <xf numFmtId="165" fontId="1" fillId="2" borderId="1" xfId="1" applyFont="1" applyFill="1" applyBorder="1" applyAlignment="1">
      <alignment horizontal="right" vertical="top" wrapText="1"/>
    </xf>
    <xf numFmtId="165" fontId="2" fillId="2" borderId="1" xfId="1" applyFont="1" applyFill="1" applyBorder="1" applyAlignment="1">
      <alignment horizontal="right" vertical="top" wrapText="1"/>
    </xf>
    <xf numFmtId="165" fontId="1" fillId="2" borderId="1" xfId="0" applyNumberFormat="1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right" vertical="top" wrapText="1"/>
    </xf>
    <xf numFmtId="9" fontId="3" fillId="0" borderId="1" xfId="2" applyFont="1" applyFill="1" applyBorder="1" applyAlignment="1">
      <alignment horizontal="center" vertical="top" shrinkToFit="1"/>
    </xf>
    <xf numFmtId="9" fontId="3" fillId="0" borderId="4" xfId="2" applyFont="1" applyFill="1" applyBorder="1" applyAlignment="1">
      <alignment horizontal="center" vertical="top" shrinkToFit="1"/>
    </xf>
    <xf numFmtId="0" fontId="2" fillId="0" borderId="4" xfId="0" applyFont="1" applyFill="1" applyBorder="1" applyAlignment="1">
      <alignment horizontal="right" vertical="top" wrapText="1"/>
    </xf>
    <xf numFmtId="4" fontId="4" fillId="2" borderId="3" xfId="0" applyNumberFormat="1" applyFont="1" applyFill="1" applyBorder="1" applyAlignment="1">
      <alignment horizontal="right" vertical="top" shrinkToFit="1"/>
    </xf>
    <xf numFmtId="165" fontId="2" fillId="0" borderId="1" xfId="0" applyNumberFormat="1" applyFont="1" applyFill="1" applyBorder="1" applyAlignment="1">
      <alignment horizontal="left" vertical="top" wrapText="1"/>
    </xf>
    <xf numFmtId="165" fontId="1" fillId="2" borderId="1" xfId="0" applyNumberFormat="1" applyFont="1" applyFill="1" applyBorder="1" applyAlignment="1">
      <alignment horizontal="left" vertical="top" wrapText="1"/>
    </xf>
    <xf numFmtId="165" fontId="1" fillId="2" borderId="3" xfId="0" applyNumberFormat="1" applyFont="1" applyFill="1" applyBorder="1" applyAlignment="1">
      <alignment horizontal="right" vertical="top" wrapText="1"/>
    </xf>
    <xf numFmtId="0" fontId="0" fillId="0" borderId="0" xfId="0" applyAlignment="1">
      <alignment vertical="center"/>
    </xf>
    <xf numFmtId="165" fontId="3" fillId="0" borderId="1" xfId="1" applyFont="1" applyFill="1" applyBorder="1" applyAlignment="1">
      <alignment horizontal="center" vertical="top" shrinkToFit="1"/>
    </xf>
    <xf numFmtId="165" fontId="1" fillId="0" borderId="1" xfId="1" applyFont="1" applyFill="1" applyBorder="1" applyAlignment="1">
      <alignment horizontal="right" vertical="top" wrapText="1"/>
    </xf>
    <xf numFmtId="0" fontId="6" fillId="0" borderId="2" xfId="0" applyFont="1" applyFill="1" applyBorder="1" applyAlignment="1">
      <alignment horizontal="left" vertical="top" wrapText="1"/>
    </xf>
    <xf numFmtId="1" fontId="3" fillId="0" borderId="4" xfId="0" applyNumberFormat="1" applyFont="1" applyFill="1" applyBorder="1" applyAlignment="1">
      <alignment horizontal="center" vertical="top" shrinkToFit="1"/>
    </xf>
    <xf numFmtId="165" fontId="0" fillId="0" borderId="0" xfId="0" applyNumberFormat="1" applyFill="1" applyBorder="1" applyAlignment="1">
      <alignment horizontal="left" vertical="top"/>
    </xf>
    <xf numFmtId="164" fontId="2" fillId="0" borderId="1" xfId="1" applyNumberFormat="1" applyFont="1" applyFill="1" applyBorder="1" applyAlignment="1">
      <alignment horizontal="right" vertical="top" wrapText="1"/>
    </xf>
    <xf numFmtId="1" fontId="3" fillId="3" borderId="1" xfId="0" applyNumberFormat="1" applyFont="1" applyFill="1" applyBorder="1" applyAlignment="1">
      <alignment horizontal="center" vertical="top" shrinkToFit="1"/>
    </xf>
    <xf numFmtId="0" fontId="2" fillId="3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10" fontId="3" fillId="0" borderId="4" xfId="0" applyNumberFormat="1" applyFont="1" applyFill="1" applyBorder="1" applyAlignment="1">
      <alignment horizontal="center" vertical="top" shrinkToFit="1"/>
    </xf>
    <xf numFmtId="0" fontId="2" fillId="0" borderId="4" xfId="0" applyFont="1" applyFill="1" applyBorder="1" applyAlignment="1">
      <alignment horizontal="left" vertical="top" wrapText="1"/>
    </xf>
    <xf numFmtId="0" fontId="8" fillId="0" borderId="0" xfId="0" applyFont="1" applyAlignment="1">
      <alignment vertical="center"/>
    </xf>
    <xf numFmtId="0" fontId="8" fillId="0" borderId="0" xfId="0" applyNumberFormat="1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10" fillId="4" borderId="0" xfId="3" applyFont="1" applyFill="1"/>
    <xf numFmtId="0" fontId="9" fillId="4" borderId="0" xfId="3" applyFill="1"/>
    <xf numFmtId="0" fontId="11" fillId="0" borderId="0" xfId="0" applyFont="1" applyAlignment="1">
      <alignment vertical="center"/>
    </xf>
    <xf numFmtId="0" fontId="0" fillId="0" borderId="7" xfId="3" applyFont="1" applyBorder="1" applyAlignment="1">
      <alignment vertical="center"/>
    </xf>
    <xf numFmtId="165" fontId="0" fillId="0" borderId="7" xfId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>
      <alignment horizontal="left" vertical="top"/>
    </xf>
    <xf numFmtId="1" fontId="4" fillId="2" borderId="4" xfId="0" applyNumberFormat="1" applyFont="1" applyFill="1" applyBorder="1" applyAlignment="1">
      <alignment horizontal="center" vertical="top" shrinkToFit="1"/>
    </xf>
    <xf numFmtId="164" fontId="1" fillId="2" borderId="3" xfId="0" applyNumberFormat="1" applyFont="1" applyFill="1" applyBorder="1" applyAlignment="1">
      <alignment horizontal="right" vertical="top" wrapText="1"/>
    </xf>
    <xf numFmtId="0" fontId="12" fillId="0" borderId="1" xfId="0" applyFont="1" applyFill="1" applyBorder="1" applyAlignment="1">
      <alignment horizontal="left" vertical="top" wrapText="1"/>
    </xf>
    <xf numFmtId="165" fontId="15" fillId="0" borderId="1" xfId="1" applyFont="1" applyFill="1" applyBorder="1" applyAlignment="1">
      <alignment horizontal="center" vertical="top" shrinkToFit="1"/>
    </xf>
    <xf numFmtId="0" fontId="11" fillId="0" borderId="0" xfId="3" applyFont="1" applyAlignment="1">
      <alignment vertical="center"/>
    </xf>
    <xf numFmtId="0" fontId="0" fillId="0" borderId="0" xfId="3" applyFont="1"/>
    <xf numFmtId="4" fontId="0" fillId="0" borderId="0" xfId="3" applyNumberFormat="1" applyFont="1" applyBorder="1" applyAlignment="1">
      <alignment vertical="center"/>
    </xf>
    <xf numFmtId="0" fontId="13" fillId="0" borderId="0" xfId="3" applyFont="1" applyFill="1" applyAlignment="1">
      <alignment vertical="center"/>
    </xf>
    <xf numFmtId="0" fontId="16" fillId="0" borderId="10" xfId="3" applyFont="1" applyBorder="1" applyAlignment="1">
      <alignment horizontal="left" vertical="center"/>
    </xf>
    <xf numFmtId="0" fontId="16" fillId="0" borderId="7" xfId="3" applyFont="1" applyBorder="1" applyAlignment="1">
      <alignment horizontal="left" vertical="center"/>
    </xf>
    <xf numFmtId="0" fontId="16" fillId="0" borderId="11" xfId="3" applyFont="1" applyBorder="1" applyAlignment="1">
      <alignment horizontal="left" vertical="center"/>
    </xf>
    <xf numFmtId="0" fontId="2" fillId="0" borderId="7" xfId="3" applyFont="1" applyBorder="1" applyAlignment="1">
      <alignment horizontal="left" vertical="center"/>
    </xf>
    <xf numFmtId="10" fontId="2" fillId="0" borderId="11" xfId="3" applyNumberFormat="1" applyFont="1" applyBorder="1" applyAlignment="1">
      <alignment horizontal="right" vertical="center"/>
    </xf>
    <xf numFmtId="0" fontId="0" fillId="0" borderId="0" xfId="3" applyFont="1" applyBorder="1"/>
    <xf numFmtId="0" fontId="1" fillId="0" borderId="7" xfId="3" applyFont="1" applyBorder="1" applyAlignment="1">
      <alignment horizontal="left" vertical="center"/>
    </xf>
    <xf numFmtId="10" fontId="1" fillId="0" borderId="11" xfId="3" applyNumberFormat="1" applyFont="1" applyBorder="1" applyAlignment="1">
      <alignment horizontal="right" vertical="center"/>
    </xf>
    <xf numFmtId="0" fontId="16" fillId="7" borderId="10" xfId="3" applyFont="1" applyFill="1" applyBorder="1" applyAlignment="1">
      <alignment horizontal="left" vertical="center"/>
    </xf>
    <xf numFmtId="0" fontId="1" fillId="7" borderId="7" xfId="3" applyFont="1" applyFill="1" applyBorder="1" applyAlignment="1">
      <alignment horizontal="left" vertical="center"/>
    </xf>
    <xf numFmtId="10" fontId="1" fillId="7" borderId="11" xfId="3" applyNumberFormat="1" applyFont="1" applyFill="1" applyBorder="1" applyAlignment="1">
      <alignment horizontal="right" vertical="center"/>
    </xf>
    <xf numFmtId="10" fontId="0" fillId="0" borderId="0" xfId="3" applyNumberFormat="1" applyFont="1"/>
    <xf numFmtId="9" fontId="16" fillId="0" borderId="0" xfId="2" applyFont="1" applyFill="1" applyBorder="1" applyAlignment="1" applyProtection="1">
      <alignment horizontal="right" vertical="center"/>
    </xf>
    <xf numFmtId="10" fontId="0" fillId="0" borderId="0" xfId="3" applyNumberFormat="1" applyFont="1" applyBorder="1"/>
    <xf numFmtId="0" fontId="2" fillId="0" borderId="7" xfId="3" applyFont="1" applyBorder="1" applyAlignment="1">
      <alignment horizontal="left" vertical="center" wrapText="1"/>
    </xf>
    <xf numFmtId="0" fontId="17" fillId="0" borderId="7" xfId="3" applyFont="1" applyBorder="1" applyAlignment="1">
      <alignment horizontal="left" vertical="center"/>
    </xf>
    <xf numFmtId="10" fontId="17" fillId="0" borderId="11" xfId="3" applyNumberFormat="1" applyFont="1" applyBorder="1" applyAlignment="1">
      <alignment horizontal="right" vertical="center"/>
    </xf>
    <xf numFmtId="0" fontId="16" fillId="8" borderId="12" xfId="3" applyFont="1" applyFill="1" applyBorder="1" applyAlignment="1">
      <alignment horizontal="left" vertical="center"/>
    </xf>
    <xf numFmtId="0" fontId="17" fillId="8" borderId="13" xfId="3" applyFont="1" applyFill="1" applyBorder="1" applyAlignment="1">
      <alignment horizontal="left" vertical="center"/>
    </xf>
    <xf numFmtId="10" fontId="17" fillId="8" borderId="14" xfId="3" applyNumberFormat="1" applyFont="1" applyFill="1" applyBorder="1" applyAlignment="1">
      <alignment horizontal="right" vertical="center"/>
    </xf>
    <xf numFmtId="0" fontId="11" fillId="0" borderId="0" xfId="3" applyFont="1"/>
    <xf numFmtId="0" fontId="17" fillId="0" borderId="16" xfId="3" applyFont="1" applyBorder="1"/>
    <xf numFmtId="0" fontId="17" fillId="6" borderId="11" xfId="3" applyFont="1" applyFill="1" applyBorder="1"/>
    <xf numFmtId="0" fontId="17" fillId="0" borderId="10" xfId="3" applyFont="1" applyBorder="1"/>
    <xf numFmtId="0" fontId="2" fillId="0" borderId="10" xfId="3" applyFont="1" applyBorder="1"/>
    <xf numFmtId="0" fontId="2" fillId="6" borderId="11" xfId="3" applyFont="1" applyFill="1" applyBorder="1"/>
    <xf numFmtId="0" fontId="2" fillId="0" borderId="16" xfId="3" applyFont="1" applyBorder="1"/>
    <xf numFmtId="0" fontId="2" fillId="6" borderId="17" xfId="3" applyFont="1" applyFill="1" applyBorder="1"/>
    <xf numFmtId="0" fontId="17" fillId="0" borderId="18" xfId="3" applyFont="1" applyBorder="1"/>
    <xf numFmtId="0" fontId="2" fillId="0" borderId="19" xfId="3" applyFont="1" applyBorder="1"/>
    <xf numFmtId="0" fontId="2" fillId="0" borderId="20" xfId="3" applyFont="1" applyBorder="1"/>
    <xf numFmtId="0" fontId="2" fillId="6" borderId="21" xfId="3" applyFont="1" applyFill="1" applyBorder="1"/>
    <xf numFmtId="0" fontId="2" fillId="0" borderId="22" xfId="3" applyFont="1" applyBorder="1"/>
    <xf numFmtId="0" fontId="2" fillId="0" borderId="23" xfId="3" applyFont="1" applyBorder="1"/>
    <xf numFmtId="0" fontId="17" fillId="0" borderId="24" xfId="3" applyFont="1" applyBorder="1"/>
    <xf numFmtId="166" fontId="17" fillId="0" borderId="17" xfId="3" applyNumberFormat="1" applyFont="1" applyBorder="1"/>
    <xf numFmtId="0" fontId="17" fillId="0" borderId="25" xfId="3" applyFont="1" applyBorder="1"/>
    <xf numFmtId="0" fontId="17" fillId="0" borderId="17" xfId="3" applyFont="1" applyBorder="1"/>
    <xf numFmtId="0" fontId="1" fillId="0" borderId="17" xfId="3" applyFont="1" applyBorder="1"/>
    <xf numFmtId="9" fontId="1" fillId="0" borderId="17" xfId="3" applyNumberFormat="1" applyFont="1" applyBorder="1"/>
    <xf numFmtId="166" fontId="1" fillId="0" borderId="17" xfId="3" applyNumberFormat="1" applyFont="1" applyBorder="1"/>
    <xf numFmtId="0" fontId="17" fillId="0" borderId="11" xfId="3" applyFont="1" applyBorder="1"/>
    <xf numFmtId="0" fontId="17" fillId="0" borderId="26" xfId="3" applyFont="1" applyBorder="1"/>
    <xf numFmtId="166" fontId="1" fillId="0" borderId="27" xfId="3" applyNumberFormat="1" applyFont="1" applyBorder="1"/>
    <xf numFmtId="0" fontId="1" fillId="2" borderId="2" xfId="0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wrapText="1"/>
    </xf>
    <xf numFmtId="2" fontId="2" fillId="0" borderId="2" xfId="0" applyNumberFormat="1" applyFont="1" applyFill="1" applyBorder="1" applyAlignment="1">
      <alignment horizontal="center" vertical="top" wrapText="1"/>
    </xf>
    <xf numFmtId="2" fontId="2" fillId="0" borderId="3" xfId="0" applyNumberFormat="1" applyFont="1" applyFill="1" applyBorder="1" applyAlignment="1">
      <alignment horizontal="center" vertical="top" wrapText="1"/>
    </xf>
    <xf numFmtId="1" fontId="3" fillId="10" borderId="1" xfId="0" applyNumberFormat="1" applyFont="1" applyFill="1" applyBorder="1" applyAlignment="1">
      <alignment horizontal="center" vertical="top" shrinkToFi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2" xfId="1" applyFont="1" applyFill="1" applyBorder="1" applyAlignment="1">
      <alignment horizontal="right" vertical="top" wrapText="1"/>
    </xf>
    <xf numFmtId="0" fontId="19" fillId="11" borderId="28" xfId="0" applyFont="1" applyFill="1" applyBorder="1" applyAlignment="1">
      <alignment horizontal="left" vertical="center" wrapText="1"/>
    </xf>
    <xf numFmtId="0" fontId="19" fillId="3" borderId="28" xfId="0" applyFont="1" applyFill="1" applyBorder="1" applyAlignment="1">
      <alignment horizontal="left" vertical="center" wrapText="1"/>
    </xf>
    <xf numFmtId="0" fontId="19" fillId="11" borderId="28" xfId="0" applyFont="1" applyFill="1" applyBorder="1" applyAlignment="1">
      <alignment horizontal="center" vertical="center" wrapText="1"/>
    </xf>
    <xf numFmtId="0" fontId="19" fillId="3" borderId="28" xfId="0" applyFont="1" applyFill="1" applyBorder="1" applyAlignment="1">
      <alignment horizontal="center" vertical="center" wrapText="1"/>
    </xf>
    <xf numFmtId="167" fontId="19" fillId="11" borderId="28" xfId="1" applyNumberFormat="1" applyFont="1" applyFill="1" applyBorder="1" applyAlignment="1">
      <alignment horizontal="center" vertical="center" wrapText="1"/>
    </xf>
    <xf numFmtId="0" fontId="19" fillId="0" borderId="28" xfId="0" applyFont="1" applyBorder="1" applyAlignment="1">
      <alignment horizontal="left" vertical="center" wrapText="1"/>
    </xf>
    <xf numFmtId="0" fontId="19" fillId="0" borderId="28" xfId="0" applyFont="1" applyBorder="1" applyAlignment="1">
      <alignment horizontal="center" vertical="center" wrapText="1"/>
    </xf>
    <xf numFmtId="167" fontId="19" fillId="11" borderId="0" xfId="1" applyNumberFormat="1" applyFont="1" applyFill="1" applyBorder="1" applyAlignment="1">
      <alignment horizontal="center" vertical="center" wrapText="1"/>
    </xf>
    <xf numFmtId="167" fontId="19" fillId="0" borderId="28" xfId="1" applyNumberFormat="1" applyFont="1" applyBorder="1" applyAlignment="1">
      <alignment horizontal="right" vertical="center" wrapText="1"/>
    </xf>
    <xf numFmtId="0" fontId="2" fillId="10" borderId="1" xfId="0" applyFont="1" applyFill="1" applyBorder="1" applyAlignment="1">
      <alignment horizontal="left" vertical="top" wrapText="1"/>
    </xf>
    <xf numFmtId="0" fontId="2" fillId="10" borderId="1" xfId="0" applyFont="1" applyFill="1" applyBorder="1" applyAlignment="1">
      <alignment horizontal="center" vertical="top" wrapText="1"/>
    </xf>
    <xf numFmtId="165" fontId="2" fillId="10" borderId="2" xfId="1" applyFont="1" applyFill="1" applyBorder="1" applyAlignment="1">
      <alignment horizontal="right" vertical="top" wrapText="1"/>
    </xf>
    <xf numFmtId="165" fontId="2" fillId="10" borderId="3" xfId="1" applyFont="1" applyFill="1" applyBorder="1" applyAlignment="1">
      <alignment horizontal="right" vertical="top" wrapText="1"/>
    </xf>
    <xf numFmtId="165" fontId="2" fillId="10" borderId="1" xfId="1" applyFont="1" applyFill="1" applyBorder="1" applyAlignment="1">
      <alignment horizontal="right" vertical="top" wrapText="1"/>
    </xf>
    <xf numFmtId="1" fontId="4" fillId="10" borderId="1" xfId="0" applyNumberFormat="1" applyFont="1" applyFill="1" applyBorder="1" applyAlignment="1">
      <alignment horizontal="center" vertical="top" shrinkToFit="1"/>
    </xf>
    <xf numFmtId="165" fontId="2" fillId="0" borderId="2" xfId="1" applyFont="1" applyFill="1" applyBorder="1" applyAlignment="1">
      <alignment horizontal="right" vertical="top" wrapText="1"/>
    </xf>
    <xf numFmtId="165" fontId="2" fillId="0" borderId="3" xfId="1" applyFont="1" applyFill="1" applyBorder="1" applyAlignment="1">
      <alignment horizontal="right" vertical="top" wrapText="1"/>
    </xf>
    <xf numFmtId="165" fontId="2" fillId="0" borderId="2" xfId="1" applyFont="1" applyFill="1" applyBorder="1" applyAlignment="1">
      <alignment horizontal="right" vertical="top" wrapText="1"/>
    </xf>
    <xf numFmtId="165" fontId="2" fillId="0" borderId="3" xfId="1" applyFont="1" applyFill="1" applyBorder="1" applyAlignment="1">
      <alignment horizontal="right" vertical="top" wrapText="1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167" fontId="19" fillId="0" borderId="0" xfId="1" applyNumberFormat="1" applyFont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 vertical="top" wrapText="1" indent="15"/>
    </xf>
    <xf numFmtId="0" fontId="0" fillId="2" borderId="5" xfId="0" applyFill="1" applyBorder="1" applyAlignment="1">
      <alignment horizontal="left" wrapText="1"/>
    </xf>
    <xf numFmtId="165" fontId="1" fillId="2" borderId="5" xfId="0" applyNumberFormat="1" applyFont="1" applyFill="1" applyBorder="1" applyAlignment="1">
      <alignment horizontal="right" vertical="top" wrapText="1"/>
    </xf>
    <xf numFmtId="0" fontId="1" fillId="2" borderId="5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165" fontId="1" fillId="0" borderId="28" xfId="0" applyNumberFormat="1" applyFont="1" applyFill="1" applyBorder="1" applyAlignment="1">
      <alignment horizontal="center" vertical="center" wrapText="1"/>
    </xf>
    <xf numFmtId="165" fontId="1" fillId="0" borderId="28" xfId="1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165" fontId="2" fillId="0" borderId="28" xfId="0" applyNumberFormat="1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top"/>
    </xf>
    <xf numFmtId="0" fontId="2" fillId="0" borderId="28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top" wrapText="1"/>
    </xf>
    <xf numFmtId="165" fontId="2" fillId="0" borderId="2" xfId="1" applyFont="1" applyFill="1" applyBorder="1" applyAlignment="1">
      <alignment horizontal="right" vertical="top" wrapText="1"/>
    </xf>
    <xf numFmtId="165" fontId="2" fillId="0" borderId="3" xfId="1" applyFont="1" applyFill="1" applyBorder="1" applyAlignment="1">
      <alignment horizontal="right" vertical="top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1" fillId="2" borderId="2" xfId="0" applyFont="1" applyFill="1" applyBorder="1" applyAlignment="1">
      <alignment horizontal="left" vertical="top" wrapText="1" indent="15"/>
    </xf>
    <xf numFmtId="0" fontId="1" fillId="2" borderId="4" xfId="0" applyFont="1" applyFill="1" applyBorder="1" applyAlignment="1">
      <alignment horizontal="left" vertical="top" wrapText="1" indent="15"/>
    </xf>
    <xf numFmtId="0" fontId="0" fillId="2" borderId="4" xfId="0" applyFill="1" applyBorder="1" applyAlignment="1">
      <alignment horizontal="left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 indent="4"/>
    </xf>
    <xf numFmtId="0" fontId="2" fillId="0" borderId="3" xfId="0" applyFont="1" applyFill="1" applyBorder="1" applyAlignment="1">
      <alignment horizontal="left" vertical="top" wrapText="1" indent="4"/>
    </xf>
    <xf numFmtId="165" fontId="2" fillId="0" borderId="2" xfId="1" applyFont="1" applyFill="1" applyBorder="1" applyAlignment="1">
      <alignment horizontal="right" vertical="top" wrapText="1" indent="2"/>
    </xf>
    <xf numFmtId="165" fontId="2" fillId="0" borderId="3" xfId="1" applyFont="1" applyFill="1" applyBorder="1" applyAlignment="1">
      <alignment horizontal="right" vertical="top" wrapText="1" indent="2"/>
    </xf>
    <xf numFmtId="0" fontId="2" fillId="2" borderId="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4" fontId="3" fillId="0" borderId="2" xfId="0" applyNumberFormat="1" applyFont="1" applyFill="1" applyBorder="1" applyAlignment="1">
      <alignment horizontal="left" vertical="top" indent="3" shrinkToFit="1"/>
    </xf>
    <xf numFmtId="4" fontId="3" fillId="0" borderId="3" xfId="0" applyNumberFormat="1" applyFont="1" applyFill="1" applyBorder="1" applyAlignment="1">
      <alignment horizontal="left" vertical="top" indent="3" shrinkToFit="1"/>
    </xf>
    <xf numFmtId="164" fontId="2" fillId="0" borderId="2" xfId="0" applyNumberFormat="1" applyFont="1" applyFill="1" applyBorder="1" applyAlignment="1">
      <alignment horizontal="right" vertical="top" wrapText="1"/>
    </xf>
    <xf numFmtId="0" fontId="2" fillId="0" borderId="3" xfId="0" applyFont="1" applyFill="1" applyBorder="1" applyAlignment="1">
      <alignment horizontal="right" vertical="top" wrapText="1"/>
    </xf>
    <xf numFmtId="165" fontId="2" fillId="0" borderId="2" xfId="1" applyFont="1" applyFill="1" applyBorder="1" applyAlignment="1">
      <alignment horizontal="center" vertical="top" wrapText="1"/>
    </xf>
    <xf numFmtId="165" fontId="2" fillId="0" borderId="3" xfId="1" applyFont="1" applyFill="1" applyBorder="1" applyAlignment="1">
      <alignment horizontal="center" vertical="top" wrapText="1"/>
    </xf>
    <xf numFmtId="4" fontId="3" fillId="0" borderId="4" xfId="0" applyNumberFormat="1" applyFont="1" applyFill="1" applyBorder="1" applyAlignment="1">
      <alignment horizontal="center" vertical="top" shrinkToFit="1"/>
    </xf>
    <xf numFmtId="4" fontId="3" fillId="0" borderId="3" xfId="0" applyNumberFormat="1" applyFont="1" applyFill="1" applyBorder="1" applyAlignment="1">
      <alignment horizontal="center" vertical="top" shrinkToFit="1"/>
    </xf>
    <xf numFmtId="0" fontId="2" fillId="0" borderId="2" xfId="0" applyFont="1" applyFill="1" applyBorder="1" applyAlignment="1">
      <alignment horizontal="right" vertical="top" wrapText="1"/>
    </xf>
    <xf numFmtId="165" fontId="2" fillId="0" borderId="8" xfId="1" applyFont="1" applyFill="1" applyBorder="1" applyAlignment="1">
      <alignment horizontal="center" vertical="top" wrapText="1"/>
    </xf>
    <xf numFmtId="165" fontId="12" fillId="0" borderId="2" xfId="1" applyFont="1" applyFill="1" applyBorder="1" applyAlignment="1">
      <alignment horizontal="center" vertical="top" wrapText="1"/>
    </xf>
    <xf numFmtId="165" fontId="12" fillId="0" borderId="3" xfId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2" fontId="2" fillId="0" borderId="2" xfId="0" applyNumberFormat="1" applyFont="1" applyFill="1" applyBorder="1" applyAlignment="1">
      <alignment horizontal="center" vertical="top" wrapText="1"/>
    </xf>
    <xf numFmtId="2" fontId="2" fillId="0" borderId="3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center" wrapText="1"/>
    </xf>
    <xf numFmtId="0" fontId="11" fillId="5" borderId="6" xfId="3" applyFont="1" applyFill="1" applyBorder="1" applyAlignment="1">
      <alignment horizontal="center" vertical="top" wrapText="1"/>
    </xf>
    <xf numFmtId="0" fontId="9" fillId="4" borderId="0" xfId="3" applyFill="1" applyAlignment="1">
      <alignment horizontal="left" wrapText="1"/>
    </xf>
    <xf numFmtId="0" fontId="0" fillId="0" borderId="0" xfId="0" applyAlignment="1">
      <alignment horizontal="left" vertical="center" wrapText="1"/>
    </xf>
    <xf numFmtId="0" fontId="13" fillId="5" borderId="9" xfId="3" applyFont="1" applyFill="1" applyBorder="1" applyAlignment="1">
      <alignment horizontal="center" vertical="center"/>
    </xf>
    <xf numFmtId="0" fontId="0" fillId="0" borderId="0" xfId="3" applyFont="1" applyBorder="1" applyAlignment="1">
      <alignment horizontal="left" wrapText="1"/>
    </xf>
    <xf numFmtId="0" fontId="13" fillId="9" borderId="9" xfId="3" applyFont="1" applyFill="1" applyBorder="1" applyAlignment="1">
      <alignment horizontal="center"/>
    </xf>
    <xf numFmtId="0" fontId="18" fillId="0" borderId="15" xfId="3" applyFont="1" applyBorder="1" applyAlignment="1">
      <alignment horizontal="center"/>
    </xf>
  </cellXfs>
  <cellStyles count="4">
    <cellStyle name="Excel Built-in Normal" xfId="3"/>
    <cellStyle name="Normal" xfId="0" builtinId="0"/>
    <cellStyle name="Porcentagem" xfId="2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2"/>
  <sheetViews>
    <sheetView tabSelected="1" topLeftCell="A134" zoomScale="90" zoomScaleNormal="90" workbookViewId="0">
      <selection activeCell="D156" sqref="D156"/>
    </sheetView>
  </sheetViews>
  <sheetFormatPr defaultRowHeight="13.2" x14ac:dyDescent="0.25"/>
  <cols>
    <col min="1" max="1" width="49.33203125" customWidth="1"/>
    <col min="2" max="2" width="22.44140625" customWidth="1"/>
    <col min="3" max="3" width="8.109375" customWidth="1"/>
    <col min="4" max="4" width="14.44140625" customWidth="1"/>
    <col min="5" max="5" width="25.44140625" customWidth="1"/>
    <col min="7" max="7" width="13.44140625" bestFit="1" customWidth="1"/>
  </cols>
  <sheetData>
    <row r="1" spans="1:6" ht="15.75" customHeight="1" thickTop="1" thickBot="1" x14ac:dyDescent="0.3">
      <c r="A1" s="188" t="s">
        <v>159</v>
      </c>
      <c r="B1" s="188"/>
      <c r="C1" s="188"/>
      <c r="D1" s="188"/>
      <c r="E1" s="188"/>
      <c r="F1" s="188"/>
    </row>
    <row r="2" spans="1:6" ht="15.75" customHeight="1" thickTop="1" x14ac:dyDescent="0.25">
      <c r="A2" s="188"/>
      <c r="B2" s="188"/>
      <c r="C2" s="188"/>
      <c r="D2" s="188"/>
      <c r="E2" s="188"/>
      <c r="F2" s="188"/>
    </row>
    <row r="3" spans="1:6" ht="33" customHeight="1" x14ac:dyDescent="0.25">
      <c r="A3" s="187" t="s">
        <v>0</v>
      </c>
      <c r="B3" s="187"/>
      <c r="C3" s="187"/>
      <c r="D3" s="187"/>
      <c r="E3" s="187"/>
    </row>
    <row r="4" spans="1:6" ht="14.4" customHeight="1" x14ac:dyDescent="0.25">
      <c r="A4" s="5"/>
      <c r="B4" s="5"/>
      <c r="C4" s="147"/>
      <c r="D4" s="148"/>
      <c r="E4" s="5"/>
    </row>
    <row r="5" spans="1:6" ht="15.75" customHeight="1" x14ac:dyDescent="0.25">
      <c r="A5" s="154" t="s">
        <v>230</v>
      </c>
      <c r="B5" s="144"/>
      <c r="C5" s="144"/>
      <c r="D5" s="144"/>
      <c r="E5" s="155"/>
    </row>
    <row r="6" spans="1:6" ht="15.75" customHeight="1" x14ac:dyDescent="0.25">
      <c r="A6" s="1" t="s">
        <v>1</v>
      </c>
      <c r="B6" s="2" t="s">
        <v>231</v>
      </c>
      <c r="C6" s="173">
        <v>1653.58</v>
      </c>
      <c r="D6" s="174"/>
      <c r="E6" s="15">
        <f>C6</f>
        <v>1653.58</v>
      </c>
    </row>
    <row r="7" spans="1:6" ht="15.75" customHeight="1" x14ac:dyDescent="0.25">
      <c r="A7" s="1" t="s">
        <v>2</v>
      </c>
      <c r="B7" s="3">
        <v>0.2</v>
      </c>
      <c r="C7" s="185">
        <f>C6*B7</f>
        <v>330.71600000000001</v>
      </c>
      <c r="D7" s="186"/>
      <c r="E7" s="15">
        <f t="shared" ref="E7" si="0">C7</f>
        <v>330.71600000000001</v>
      </c>
    </row>
    <row r="8" spans="1:6" ht="15.75" customHeight="1" x14ac:dyDescent="0.25">
      <c r="A8" s="1" t="s">
        <v>38</v>
      </c>
      <c r="B8" s="30">
        <v>0</v>
      </c>
      <c r="C8" s="13"/>
      <c r="D8" s="14">
        <f>(E6+E7)/220*2</f>
        <v>18.039054545454544</v>
      </c>
      <c r="E8" s="21">
        <f>B8*D8</f>
        <v>0</v>
      </c>
    </row>
    <row r="9" spans="1:6" ht="15.75" customHeight="1" x14ac:dyDescent="0.25">
      <c r="A9" s="20" t="s">
        <v>39</v>
      </c>
      <c r="B9" s="11">
        <v>0.72540000000000004</v>
      </c>
      <c r="C9" s="185">
        <f>(E6+E7+E8)*B9</f>
        <v>1439.4083183999999</v>
      </c>
      <c r="D9" s="186"/>
      <c r="E9" s="15">
        <f t="shared" ref="E9" si="1">C9</f>
        <v>1439.4083183999999</v>
      </c>
    </row>
    <row r="10" spans="1:6" ht="15.75" customHeight="1" x14ac:dyDescent="0.25">
      <c r="A10" s="159" t="s">
        <v>3</v>
      </c>
      <c r="B10" s="161"/>
      <c r="C10" s="147"/>
      <c r="D10" s="148"/>
      <c r="E10" s="31">
        <f>SUM(E6:E9)</f>
        <v>3423.7043183999995</v>
      </c>
    </row>
    <row r="11" spans="1:6" ht="15.75" customHeight="1" x14ac:dyDescent="0.25">
      <c r="A11" s="6" t="s">
        <v>62</v>
      </c>
      <c r="B11" s="124">
        <v>2</v>
      </c>
      <c r="C11" s="183"/>
      <c r="D11" s="184"/>
      <c r="E11" s="16">
        <f>E10*B11</f>
        <v>6847.4086367999989</v>
      </c>
    </row>
    <row r="12" spans="1:6" ht="15.75" customHeight="1" x14ac:dyDescent="0.25">
      <c r="A12" s="103"/>
      <c r="B12" s="51"/>
      <c r="C12" s="104"/>
      <c r="D12" s="104"/>
      <c r="E12" s="52"/>
    </row>
    <row r="13" spans="1:6" ht="15.75" customHeight="1" x14ac:dyDescent="0.25">
      <c r="A13" s="154" t="s">
        <v>232</v>
      </c>
      <c r="B13" s="144"/>
      <c r="C13" s="144"/>
      <c r="D13" s="144"/>
      <c r="E13" s="155"/>
    </row>
    <row r="14" spans="1:6" ht="15.75" customHeight="1" x14ac:dyDescent="0.25">
      <c r="A14" s="1" t="s">
        <v>1</v>
      </c>
      <c r="B14" s="2" t="s">
        <v>231</v>
      </c>
      <c r="C14" s="173">
        <v>1653.58</v>
      </c>
      <c r="D14" s="174"/>
      <c r="E14" s="15">
        <f>C14</f>
        <v>1653.58</v>
      </c>
    </row>
    <row r="15" spans="1:6" ht="15.75" customHeight="1" x14ac:dyDescent="0.25">
      <c r="A15" s="1" t="s">
        <v>2</v>
      </c>
      <c r="B15" s="3">
        <v>0.4</v>
      </c>
      <c r="C15" s="185">
        <f>C14*B15</f>
        <v>661.43200000000002</v>
      </c>
      <c r="D15" s="186"/>
      <c r="E15" s="15">
        <f t="shared" ref="E15" si="2">C15</f>
        <v>661.43200000000002</v>
      </c>
    </row>
    <row r="16" spans="1:6" ht="15.75" customHeight="1" x14ac:dyDescent="0.25">
      <c r="A16" s="1" t="s">
        <v>38</v>
      </c>
      <c r="B16" s="30">
        <v>0</v>
      </c>
      <c r="C16" s="105"/>
      <c r="D16" s="106">
        <f>(E14+E15)/220*2</f>
        <v>21.045563636363635</v>
      </c>
      <c r="E16" s="21">
        <f>B16*D16</f>
        <v>0</v>
      </c>
    </row>
    <row r="17" spans="1:5" ht="15.75" customHeight="1" x14ac:dyDescent="0.25">
      <c r="A17" s="20" t="s">
        <v>39</v>
      </c>
      <c r="B17" s="11">
        <v>0.72540000000000004</v>
      </c>
      <c r="C17" s="185">
        <f>(E14+E15+E16)*B17</f>
        <v>1679.3097048</v>
      </c>
      <c r="D17" s="186"/>
      <c r="E17" s="15">
        <f t="shared" ref="E17" si="3">C17</f>
        <v>1679.3097048</v>
      </c>
    </row>
    <row r="18" spans="1:5" ht="15.75" customHeight="1" x14ac:dyDescent="0.25">
      <c r="A18" s="159" t="s">
        <v>3</v>
      </c>
      <c r="B18" s="161"/>
      <c r="C18" s="147"/>
      <c r="D18" s="148"/>
      <c r="E18" s="31">
        <f>SUM(E14:E17)</f>
        <v>3994.3217047999997</v>
      </c>
    </row>
    <row r="19" spans="1:5" ht="15.75" customHeight="1" x14ac:dyDescent="0.25">
      <c r="A19" s="6" t="s">
        <v>62</v>
      </c>
      <c r="B19" s="124">
        <v>1</v>
      </c>
      <c r="C19" s="183"/>
      <c r="D19" s="184"/>
      <c r="E19" s="16">
        <f>E18*B19</f>
        <v>3994.3217047999997</v>
      </c>
    </row>
    <row r="20" spans="1:5" ht="15.75" customHeight="1" x14ac:dyDescent="0.25">
      <c r="A20" s="154" t="s">
        <v>197</v>
      </c>
      <c r="B20" s="144"/>
      <c r="C20" s="144"/>
      <c r="D20" s="144"/>
      <c r="E20" s="52"/>
    </row>
    <row r="21" spans="1:5" ht="15.75" customHeight="1" x14ac:dyDescent="0.25">
      <c r="A21" s="103"/>
      <c r="B21" s="51"/>
      <c r="C21" s="104"/>
      <c r="D21" s="104"/>
      <c r="E21" s="52"/>
    </row>
    <row r="22" spans="1:5" ht="15.75" customHeight="1" x14ac:dyDescent="0.25">
      <c r="A22" s="103" t="s">
        <v>158</v>
      </c>
      <c r="B22" s="51"/>
      <c r="C22" s="104"/>
      <c r="D22" s="104"/>
      <c r="E22" s="52">
        <f>E19+E11</f>
        <v>10841.7303416</v>
      </c>
    </row>
    <row r="23" spans="1:5" ht="14.4" customHeight="1" x14ac:dyDescent="0.25">
      <c r="A23" s="147"/>
      <c r="B23" s="153"/>
      <c r="C23" s="153"/>
      <c r="D23" s="153"/>
      <c r="E23" s="148"/>
    </row>
    <row r="24" spans="1:5" ht="15.75" customHeight="1" x14ac:dyDescent="0.25">
      <c r="A24" s="154" t="s">
        <v>4</v>
      </c>
      <c r="B24" s="144"/>
      <c r="C24" s="144"/>
      <c r="D24" s="144"/>
      <c r="E24" s="155"/>
    </row>
    <row r="25" spans="1:5" ht="15.75" customHeight="1" x14ac:dyDescent="0.25">
      <c r="A25" s="1" t="s">
        <v>201</v>
      </c>
      <c r="B25" s="107">
        <f>B19+B11</f>
        <v>3</v>
      </c>
      <c r="C25" s="173">
        <v>3.5</v>
      </c>
      <c r="D25" s="174"/>
      <c r="E25" s="15">
        <f>C25*B25*20*2</f>
        <v>420</v>
      </c>
    </row>
    <row r="26" spans="1:5" ht="15.75" customHeight="1" x14ac:dyDescent="0.25">
      <c r="A26" s="1"/>
      <c r="B26" s="9"/>
      <c r="C26" s="173"/>
      <c r="D26" s="174"/>
      <c r="E26" s="15">
        <f t="shared" ref="E26:E27" si="4">C26*B26</f>
        <v>0</v>
      </c>
    </row>
    <row r="27" spans="1:5" ht="15.75" customHeight="1" x14ac:dyDescent="0.25">
      <c r="A27" s="1"/>
      <c r="B27" s="9"/>
      <c r="C27" s="173"/>
      <c r="D27" s="174"/>
      <c r="E27" s="15">
        <f t="shared" si="4"/>
        <v>0</v>
      </c>
    </row>
    <row r="28" spans="1:5" ht="15.75" customHeight="1" x14ac:dyDescent="0.25">
      <c r="A28" s="154" t="s">
        <v>5</v>
      </c>
      <c r="B28" s="144"/>
      <c r="C28" s="144"/>
      <c r="D28" s="155"/>
      <c r="E28" s="17">
        <f>SUM(E25:E27)</f>
        <v>420</v>
      </c>
    </row>
    <row r="29" spans="1:5" ht="14.4" customHeight="1" x14ac:dyDescent="0.25">
      <c r="A29" s="147"/>
      <c r="B29" s="153"/>
      <c r="C29" s="153"/>
      <c r="D29" s="153"/>
      <c r="E29" s="148"/>
    </row>
    <row r="30" spans="1:5" ht="15.75" customHeight="1" x14ac:dyDescent="0.25">
      <c r="A30" s="154" t="s">
        <v>6</v>
      </c>
      <c r="B30" s="144"/>
      <c r="C30" s="144"/>
      <c r="D30" s="144"/>
      <c r="E30" s="155"/>
    </row>
    <row r="31" spans="1:5" ht="15.75" customHeight="1" x14ac:dyDescent="0.25">
      <c r="A31" s="20" t="str">
        <f>A25</f>
        <v>Para todos cargos - 20 dias do mês</v>
      </c>
      <c r="B31" s="107">
        <f>B25</f>
        <v>3</v>
      </c>
      <c r="C31" s="181">
        <v>25.42</v>
      </c>
      <c r="D31" s="182"/>
      <c r="E31" s="15">
        <f>C31*B31*20</f>
        <v>1525.2</v>
      </c>
    </row>
    <row r="32" spans="1:5" ht="15.75" customHeight="1" x14ac:dyDescent="0.25">
      <c r="A32" s="1"/>
      <c r="B32" s="9"/>
      <c r="C32" s="181"/>
      <c r="D32" s="182"/>
      <c r="E32" s="15">
        <f t="shared" ref="E32:E33" si="5">C32*B32</f>
        <v>0</v>
      </c>
    </row>
    <row r="33" spans="1:7" ht="15.75" customHeight="1" x14ac:dyDescent="0.25">
      <c r="A33" s="1"/>
      <c r="B33" s="9"/>
      <c r="C33" s="181"/>
      <c r="D33" s="182"/>
      <c r="E33" s="15">
        <f t="shared" si="5"/>
        <v>0</v>
      </c>
    </row>
    <row r="34" spans="1:7" ht="15.75" customHeight="1" x14ac:dyDescent="0.25">
      <c r="A34" s="154" t="s">
        <v>7</v>
      </c>
      <c r="B34" s="144"/>
      <c r="C34" s="144"/>
      <c r="D34" s="155"/>
      <c r="E34" s="17">
        <f>SUM(E31:E33)</f>
        <v>1525.2</v>
      </c>
    </row>
    <row r="35" spans="1:7" ht="14.4" customHeight="1" x14ac:dyDescent="0.25">
      <c r="A35" s="147"/>
      <c r="B35" s="153"/>
      <c r="C35" s="153"/>
      <c r="D35" s="153"/>
      <c r="E35" s="148"/>
    </row>
    <row r="36" spans="1:7" ht="15.75" customHeight="1" x14ac:dyDescent="0.25">
      <c r="A36" s="154" t="s">
        <v>8</v>
      </c>
      <c r="B36" s="144"/>
      <c r="C36" s="144"/>
      <c r="D36" s="144"/>
      <c r="E36" s="155"/>
    </row>
    <row r="37" spans="1:7" ht="15.75" customHeight="1" x14ac:dyDescent="0.25">
      <c r="A37" s="48" t="s">
        <v>56</v>
      </c>
      <c r="B37" s="49">
        <v>1</v>
      </c>
      <c r="C37" s="178">
        <v>60</v>
      </c>
      <c r="D37" s="174"/>
      <c r="E37" s="15">
        <f>C37*B37</f>
        <v>60</v>
      </c>
    </row>
    <row r="38" spans="1:7" ht="15.75" customHeight="1" x14ac:dyDescent="0.25">
      <c r="A38" s="48" t="s">
        <v>57</v>
      </c>
      <c r="B38" s="49">
        <v>1</v>
      </c>
      <c r="C38" s="178">
        <v>45</v>
      </c>
      <c r="D38" s="174"/>
      <c r="E38" s="15">
        <f t="shared" ref="E38:E42" si="6">C38*B38</f>
        <v>45</v>
      </c>
    </row>
    <row r="39" spans="1:7" ht="15.75" customHeight="1" x14ac:dyDescent="0.25">
      <c r="A39" s="48" t="s">
        <v>58</v>
      </c>
      <c r="B39" s="49">
        <v>1</v>
      </c>
      <c r="C39" s="178">
        <v>55</v>
      </c>
      <c r="D39" s="174"/>
      <c r="E39" s="15">
        <f t="shared" si="6"/>
        <v>55</v>
      </c>
    </row>
    <row r="40" spans="1:7" ht="15.75" customHeight="1" x14ac:dyDescent="0.25">
      <c r="A40" s="48" t="s">
        <v>59</v>
      </c>
      <c r="B40" s="49">
        <v>10</v>
      </c>
      <c r="C40" s="178">
        <v>1.5</v>
      </c>
      <c r="D40" s="174"/>
      <c r="E40" s="15">
        <f t="shared" si="6"/>
        <v>15</v>
      </c>
    </row>
    <row r="41" spans="1:7" ht="15.75" customHeight="1" x14ac:dyDescent="0.25">
      <c r="A41" s="48" t="s">
        <v>60</v>
      </c>
      <c r="B41" s="49">
        <v>1</v>
      </c>
      <c r="C41" s="178">
        <v>70</v>
      </c>
      <c r="D41" s="174"/>
      <c r="E41" s="15">
        <f t="shared" si="6"/>
        <v>70</v>
      </c>
    </row>
    <row r="42" spans="1:7" ht="15.75" customHeight="1" x14ac:dyDescent="0.25">
      <c r="A42" s="53" t="s">
        <v>61</v>
      </c>
      <c r="B42" s="54">
        <v>6</v>
      </c>
      <c r="C42" s="179">
        <v>7</v>
      </c>
      <c r="D42" s="180"/>
      <c r="E42" s="15">
        <f t="shared" si="6"/>
        <v>42</v>
      </c>
    </row>
    <row r="43" spans="1:7" ht="15.75" customHeight="1" x14ac:dyDescent="0.25">
      <c r="A43" s="1"/>
      <c r="B43" s="9"/>
      <c r="C43" s="181"/>
      <c r="D43" s="182"/>
      <c r="E43" s="15"/>
    </row>
    <row r="44" spans="1:7" ht="15.75" customHeight="1" x14ac:dyDescent="0.25">
      <c r="A44" s="1"/>
      <c r="B44" s="9"/>
      <c r="C44" s="181"/>
      <c r="D44" s="182"/>
      <c r="E44" s="15"/>
    </row>
    <row r="45" spans="1:7" ht="15.75" customHeight="1" x14ac:dyDescent="0.25">
      <c r="A45" s="159" t="s">
        <v>3</v>
      </c>
      <c r="B45" s="160"/>
      <c r="C45" s="160"/>
      <c r="D45" s="161"/>
      <c r="E45" s="15">
        <f>SUM(E37:E44)</f>
        <v>287</v>
      </c>
    </row>
    <row r="46" spans="1:7" ht="15.75" customHeight="1" x14ac:dyDescent="0.25">
      <c r="A46" s="154" t="s">
        <v>9</v>
      </c>
      <c r="B46" s="144"/>
      <c r="C46" s="144"/>
      <c r="D46" s="155"/>
      <c r="E46" s="17">
        <f>E45</f>
        <v>287</v>
      </c>
    </row>
    <row r="47" spans="1:7" ht="15.75" customHeight="1" x14ac:dyDescent="0.25">
      <c r="A47" s="154" t="s">
        <v>10</v>
      </c>
      <c r="B47" s="144"/>
      <c r="C47" s="144"/>
      <c r="D47" s="144"/>
      <c r="E47" s="155"/>
      <c r="G47" s="50"/>
    </row>
    <row r="48" spans="1:7" ht="15.75" customHeight="1" x14ac:dyDescent="0.25">
      <c r="A48" s="159" t="s">
        <v>11</v>
      </c>
      <c r="B48" s="160"/>
      <c r="C48" s="160"/>
      <c r="D48" s="160"/>
      <c r="E48" s="161"/>
    </row>
    <row r="49" spans="1:5" ht="30" customHeight="1" x14ac:dyDescent="0.25">
      <c r="A49" s="1" t="s">
        <v>190</v>
      </c>
      <c r="B49" s="36">
        <v>1</v>
      </c>
      <c r="C49" s="145">
        <v>90000</v>
      </c>
      <c r="D49" s="146"/>
      <c r="E49" s="15">
        <f>C49*B49</f>
        <v>90000</v>
      </c>
    </row>
    <row r="50" spans="1:5" ht="15.75" customHeight="1" x14ac:dyDescent="0.25">
      <c r="A50" s="1" t="s">
        <v>192</v>
      </c>
      <c r="B50" s="36">
        <v>1</v>
      </c>
      <c r="C50" s="145">
        <v>1500</v>
      </c>
      <c r="D50" s="146"/>
      <c r="E50" s="15">
        <f t="shared" ref="E50:E58" si="7">C50*B50</f>
        <v>1500</v>
      </c>
    </row>
    <row r="51" spans="1:5" ht="15.75" customHeight="1" x14ac:dyDescent="0.25">
      <c r="A51" s="1" t="s">
        <v>193</v>
      </c>
      <c r="B51" s="36">
        <v>1</v>
      </c>
      <c r="C51" s="145">
        <v>500</v>
      </c>
      <c r="D51" s="146"/>
      <c r="E51" s="15">
        <f t="shared" si="7"/>
        <v>500</v>
      </c>
    </row>
    <row r="52" spans="1:5" ht="15.75" customHeight="1" x14ac:dyDescent="0.25">
      <c r="A52" s="1" t="s">
        <v>198</v>
      </c>
      <c r="B52" s="36">
        <v>3</v>
      </c>
      <c r="C52" s="125"/>
      <c r="D52" s="126">
        <v>1500</v>
      </c>
      <c r="E52" s="15">
        <f>D52*B52</f>
        <v>4500</v>
      </c>
    </row>
    <row r="53" spans="1:5" ht="15.75" customHeight="1" x14ac:dyDescent="0.25">
      <c r="A53" s="1" t="s">
        <v>199</v>
      </c>
      <c r="B53" s="36">
        <v>1</v>
      </c>
      <c r="C53" s="125"/>
      <c r="D53" s="126">
        <v>250</v>
      </c>
      <c r="E53" s="15">
        <f t="shared" ref="E53:E55" si="8">D53*B53</f>
        <v>250</v>
      </c>
    </row>
    <row r="54" spans="1:5" ht="15.75" customHeight="1" x14ac:dyDescent="0.25">
      <c r="A54" s="1" t="s">
        <v>200</v>
      </c>
      <c r="B54" s="36">
        <v>1</v>
      </c>
      <c r="C54" s="125"/>
      <c r="D54" s="126">
        <v>500</v>
      </c>
      <c r="E54" s="15">
        <f t="shared" si="8"/>
        <v>500</v>
      </c>
    </row>
    <row r="55" spans="1:5" ht="15.75" customHeight="1" x14ac:dyDescent="0.25">
      <c r="A55" s="1" t="s">
        <v>203</v>
      </c>
      <c r="B55" s="36">
        <v>2</v>
      </c>
      <c r="C55" s="127"/>
      <c r="D55" s="128">
        <v>350</v>
      </c>
      <c r="E55" s="15">
        <f t="shared" si="8"/>
        <v>700</v>
      </c>
    </row>
    <row r="56" spans="1:5" ht="15.75" customHeight="1" x14ac:dyDescent="0.25">
      <c r="A56" s="1" t="s">
        <v>194</v>
      </c>
      <c r="B56" s="36">
        <v>1</v>
      </c>
      <c r="C56" s="164">
        <v>500</v>
      </c>
      <c r="D56" s="165"/>
      <c r="E56" s="15">
        <f t="shared" si="7"/>
        <v>500</v>
      </c>
    </row>
    <row r="57" spans="1:5" ht="13.8" x14ac:dyDescent="0.25">
      <c r="A57" s="1" t="s">
        <v>195</v>
      </c>
      <c r="B57" s="37">
        <v>1</v>
      </c>
      <c r="C57" s="145">
        <v>150</v>
      </c>
      <c r="D57" s="146"/>
      <c r="E57" s="15">
        <f t="shared" si="7"/>
        <v>150</v>
      </c>
    </row>
    <row r="58" spans="1:5" ht="15.75" customHeight="1" x14ac:dyDescent="0.25">
      <c r="A58" s="1"/>
      <c r="B58" s="37"/>
      <c r="C58" s="173"/>
      <c r="D58" s="174"/>
      <c r="E58" s="15">
        <f t="shared" si="7"/>
        <v>0</v>
      </c>
    </row>
    <row r="59" spans="1:5" ht="15.75" customHeight="1" x14ac:dyDescent="0.25">
      <c r="A59" s="166" t="s">
        <v>12</v>
      </c>
      <c r="B59" s="167"/>
      <c r="C59" s="167"/>
      <c r="D59" s="168"/>
      <c r="E59" s="18">
        <f>SUM(E49:E58)</f>
        <v>98600</v>
      </c>
    </row>
    <row r="60" spans="1:5" ht="14.4" customHeight="1" x14ac:dyDescent="0.25">
      <c r="A60" s="147"/>
      <c r="B60" s="153"/>
      <c r="C60" s="153"/>
      <c r="D60" s="153"/>
      <c r="E60" s="148"/>
    </row>
    <row r="61" spans="1:5" ht="15.75" customHeight="1" x14ac:dyDescent="0.25">
      <c r="A61" s="154" t="s">
        <v>13</v>
      </c>
      <c r="B61" s="144"/>
      <c r="C61" s="144"/>
      <c r="D61" s="144"/>
      <c r="E61" s="155"/>
    </row>
    <row r="62" spans="1:5" ht="15.75" customHeight="1" x14ac:dyDescent="0.25">
      <c r="A62" s="20" t="s">
        <v>40</v>
      </c>
      <c r="B62" s="9"/>
      <c r="C62" s="169">
        <f>E49</f>
        <v>90000</v>
      </c>
      <c r="D62" s="170"/>
      <c r="E62" s="15">
        <f>C62/60</f>
        <v>1500</v>
      </c>
    </row>
    <row r="63" spans="1:5" ht="15.75" customHeight="1" x14ac:dyDescent="0.25">
      <c r="A63" s="32" t="s">
        <v>41</v>
      </c>
      <c r="B63" s="33"/>
      <c r="C63" s="175">
        <f>E59-C62</f>
        <v>8600</v>
      </c>
      <c r="D63" s="176"/>
      <c r="E63" s="15">
        <f>C63/120</f>
        <v>71.666666666666671</v>
      </c>
    </row>
    <row r="64" spans="1:5" ht="15.75" customHeight="1" x14ac:dyDescent="0.25">
      <c r="A64" s="154" t="s">
        <v>14</v>
      </c>
      <c r="B64" s="144"/>
      <c r="C64" s="144"/>
      <c r="D64" s="155"/>
      <c r="E64" s="19">
        <f>E62+E63</f>
        <v>1571.6666666666667</v>
      </c>
    </row>
    <row r="65" spans="1:7" ht="14.4" customHeight="1" x14ac:dyDescent="0.25">
      <c r="A65" s="147"/>
      <c r="B65" s="153"/>
      <c r="C65" s="153"/>
      <c r="D65" s="153"/>
      <c r="E65" s="148"/>
    </row>
    <row r="66" spans="1:7" ht="15.75" customHeight="1" x14ac:dyDescent="0.25">
      <c r="A66" s="154" t="s">
        <v>15</v>
      </c>
      <c r="B66" s="144"/>
      <c r="C66" s="144"/>
      <c r="D66" s="144"/>
      <c r="E66" s="155"/>
      <c r="G66" s="34"/>
    </row>
    <row r="67" spans="1:7" ht="15.75" customHeight="1" x14ac:dyDescent="0.25">
      <c r="A67" s="1" t="s">
        <v>16</v>
      </c>
      <c r="B67" s="9">
        <v>1</v>
      </c>
      <c r="C67" s="171">
        <f>C62*3%</f>
        <v>2700</v>
      </c>
      <c r="D67" s="172"/>
      <c r="E67" s="35">
        <f>C67</f>
        <v>2700</v>
      </c>
      <c r="G67" s="34"/>
    </row>
    <row r="68" spans="1:7" ht="15.75" customHeight="1" x14ac:dyDescent="0.25">
      <c r="A68" s="20" t="s">
        <v>42</v>
      </c>
      <c r="B68" s="9">
        <v>1</v>
      </c>
      <c r="C68" s="145">
        <f>C62*0.5%</f>
        <v>450</v>
      </c>
      <c r="D68" s="146"/>
      <c r="E68" s="108">
        <f>C68</f>
        <v>450</v>
      </c>
      <c r="G68" s="34"/>
    </row>
    <row r="69" spans="1:7" ht="15.75" customHeight="1" x14ac:dyDescent="0.25">
      <c r="A69" s="1"/>
      <c r="B69" s="9"/>
      <c r="C69" s="177"/>
      <c r="D69" s="172"/>
      <c r="E69" s="15">
        <f t="shared" ref="E69" si="9">C69*B69</f>
        <v>0</v>
      </c>
    </row>
    <row r="70" spans="1:7" ht="15.75" customHeight="1" x14ac:dyDescent="0.25">
      <c r="A70" s="159" t="s">
        <v>3</v>
      </c>
      <c r="B70" s="160"/>
      <c r="C70" s="160"/>
      <c r="D70" s="161"/>
      <c r="E70" s="15">
        <f>SUM(E67:E69)</f>
        <v>3150</v>
      </c>
    </row>
    <row r="71" spans="1:7" ht="15.75" customHeight="1" x14ac:dyDescent="0.25">
      <c r="A71" s="154" t="s">
        <v>17</v>
      </c>
      <c r="B71" s="144"/>
      <c r="C71" s="144"/>
      <c r="D71" s="155"/>
      <c r="E71" s="17">
        <f>E70/12</f>
        <v>262.5</v>
      </c>
    </row>
    <row r="72" spans="1:7" ht="14.4" customHeight="1" x14ac:dyDescent="0.25">
      <c r="A72" s="147"/>
      <c r="B72" s="153"/>
      <c r="C72" s="153"/>
      <c r="D72" s="153"/>
      <c r="E72" s="148"/>
    </row>
    <row r="73" spans="1:7" ht="15.75" customHeight="1" x14ac:dyDescent="0.25">
      <c r="A73" s="154" t="s">
        <v>18</v>
      </c>
      <c r="B73" s="144"/>
      <c r="C73" s="144"/>
      <c r="D73" s="144"/>
      <c r="E73" s="155"/>
    </row>
    <row r="74" spans="1:7" ht="15.75" customHeight="1" x14ac:dyDescent="0.25">
      <c r="A74" s="1" t="s">
        <v>19</v>
      </c>
      <c r="B74" s="2"/>
      <c r="C74" s="177"/>
      <c r="D74" s="172"/>
      <c r="E74" s="21">
        <f>E59</f>
        <v>98600</v>
      </c>
    </row>
    <row r="75" spans="1:7" ht="15.75" customHeight="1" x14ac:dyDescent="0.25">
      <c r="A75" s="20" t="s">
        <v>31</v>
      </c>
      <c r="B75" s="11">
        <v>0.105</v>
      </c>
      <c r="C75" s="145">
        <f>E74*B75</f>
        <v>10353</v>
      </c>
      <c r="D75" s="146"/>
      <c r="E75" s="21">
        <f>C75/12</f>
        <v>862.75</v>
      </c>
    </row>
    <row r="76" spans="1:7" ht="15.75" customHeight="1" x14ac:dyDescent="0.25">
      <c r="A76" s="4" t="s">
        <v>3</v>
      </c>
      <c r="B76" s="5" t="s">
        <v>32</v>
      </c>
      <c r="C76" s="147"/>
      <c r="D76" s="148"/>
      <c r="E76" s="21">
        <f>E75</f>
        <v>862.75</v>
      </c>
    </row>
    <row r="77" spans="1:7" ht="15.75" customHeight="1" x14ac:dyDescent="0.25">
      <c r="A77" s="154" t="s">
        <v>20</v>
      </c>
      <c r="B77" s="144"/>
      <c r="C77" s="144"/>
      <c r="D77" s="155"/>
      <c r="E77" s="19">
        <f>E76</f>
        <v>862.75</v>
      </c>
    </row>
    <row r="78" spans="1:7" ht="14.4" customHeight="1" x14ac:dyDescent="0.25">
      <c r="A78" s="5"/>
      <c r="B78" s="5"/>
      <c r="C78" s="147"/>
      <c r="D78" s="148"/>
      <c r="E78" s="5"/>
    </row>
    <row r="79" spans="1:7" ht="15.75" customHeight="1" x14ac:dyDescent="0.25">
      <c r="A79" s="154" t="s">
        <v>21</v>
      </c>
      <c r="B79" s="144"/>
      <c r="C79" s="144"/>
      <c r="D79" s="144"/>
      <c r="E79" s="155"/>
    </row>
    <row r="80" spans="1:7" ht="15.75" customHeight="1" x14ac:dyDescent="0.25">
      <c r="A80" s="20" t="s">
        <v>44</v>
      </c>
      <c r="B80" s="2"/>
      <c r="C80" s="162"/>
      <c r="D80" s="163"/>
      <c r="E80" s="15">
        <f>B80*C80</f>
        <v>0</v>
      </c>
    </row>
    <row r="81" spans="1:6" ht="15.75" customHeight="1" x14ac:dyDescent="0.25">
      <c r="A81" s="1" t="s">
        <v>191</v>
      </c>
      <c r="B81" s="2">
        <v>100</v>
      </c>
      <c r="C81" s="162">
        <v>6.9</v>
      </c>
      <c r="D81" s="163"/>
      <c r="E81" s="15">
        <f>C81*B81</f>
        <v>690</v>
      </c>
    </row>
    <row r="82" spans="1:6" ht="15.75" customHeight="1" x14ac:dyDescent="0.25">
      <c r="A82" s="154" t="s">
        <v>22</v>
      </c>
      <c r="B82" s="144"/>
      <c r="C82" s="144"/>
      <c r="D82" s="155"/>
      <c r="E82" s="17">
        <f>SUM(E80:E81)</f>
        <v>690</v>
      </c>
    </row>
    <row r="83" spans="1:6" ht="14.4" customHeight="1" x14ac:dyDescent="0.25">
      <c r="A83" s="147"/>
      <c r="B83" s="153"/>
      <c r="C83" s="153"/>
      <c r="D83" s="153"/>
      <c r="E83" s="148"/>
    </row>
    <row r="84" spans="1:6" ht="15.75" customHeight="1" x14ac:dyDescent="0.25">
      <c r="A84" s="154" t="s">
        <v>23</v>
      </c>
      <c r="B84" s="144"/>
      <c r="C84" s="144"/>
      <c r="D84" s="144"/>
      <c r="E84" s="155"/>
    </row>
    <row r="85" spans="1:6" ht="15.75" customHeight="1" x14ac:dyDescent="0.25">
      <c r="A85" s="1" t="s">
        <v>24</v>
      </c>
      <c r="B85" s="9">
        <v>1</v>
      </c>
      <c r="C85" s="145">
        <v>250</v>
      </c>
      <c r="D85" s="146"/>
      <c r="E85" s="15">
        <f>C85*B85</f>
        <v>250</v>
      </c>
    </row>
    <row r="86" spans="1:6" ht="15.75" customHeight="1" x14ac:dyDescent="0.25">
      <c r="A86" s="159" t="s">
        <v>25</v>
      </c>
      <c r="B86" s="160"/>
      <c r="C86" s="160"/>
      <c r="D86" s="161"/>
      <c r="E86" s="15">
        <f>E85</f>
        <v>250</v>
      </c>
    </row>
    <row r="87" spans="1:6" ht="15.75" customHeight="1" x14ac:dyDescent="0.25">
      <c r="A87" s="154" t="s">
        <v>26</v>
      </c>
      <c r="B87" s="144"/>
      <c r="C87" s="144"/>
      <c r="D87" s="155"/>
      <c r="E87" s="17">
        <f>E86</f>
        <v>250</v>
      </c>
    </row>
    <row r="88" spans="1:6" ht="14.4" customHeight="1" x14ac:dyDescent="0.25">
      <c r="A88" s="147"/>
      <c r="B88" s="153"/>
      <c r="C88" s="153"/>
      <c r="D88" s="153"/>
      <c r="E88" s="148"/>
    </row>
    <row r="89" spans="1:6" ht="15.75" customHeight="1" x14ac:dyDescent="0.25">
      <c r="A89" s="154" t="s">
        <v>206</v>
      </c>
      <c r="B89" s="144"/>
      <c r="C89" s="144"/>
      <c r="D89" s="144"/>
      <c r="E89" s="155"/>
    </row>
    <row r="90" spans="1:6" ht="15.75" customHeight="1" x14ac:dyDescent="0.25">
      <c r="A90" s="110" t="s">
        <v>160</v>
      </c>
      <c r="B90" s="112">
        <v>2</v>
      </c>
      <c r="C90" s="114"/>
      <c r="D90" s="114">
        <v>9</v>
      </c>
      <c r="E90" s="15">
        <f>B90*D90</f>
        <v>18</v>
      </c>
    </row>
    <row r="91" spans="1:6" ht="15.75" customHeight="1" x14ac:dyDescent="0.25">
      <c r="A91" s="110" t="s">
        <v>161</v>
      </c>
      <c r="B91" s="112">
        <v>2</v>
      </c>
      <c r="C91" s="114"/>
      <c r="D91" s="114">
        <v>6.39</v>
      </c>
      <c r="E91" s="15">
        <f t="shared" ref="E91:E123" si="10">B91*D91</f>
        <v>12.78</v>
      </c>
      <c r="F91" s="50"/>
    </row>
    <row r="92" spans="1:6" ht="15.75" customHeight="1" x14ac:dyDescent="0.25">
      <c r="A92" s="110" t="s">
        <v>162</v>
      </c>
      <c r="B92" s="112">
        <v>3</v>
      </c>
      <c r="C92" s="114"/>
      <c r="D92" s="114">
        <v>8.99</v>
      </c>
      <c r="E92" s="15">
        <f t="shared" si="10"/>
        <v>26.97</v>
      </c>
      <c r="F92" s="50"/>
    </row>
    <row r="93" spans="1:6" ht="15.75" customHeight="1" x14ac:dyDescent="0.25">
      <c r="A93" s="111" t="s">
        <v>163</v>
      </c>
      <c r="B93" s="113">
        <v>3</v>
      </c>
      <c r="C93" s="114"/>
      <c r="D93" s="114">
        <v>6.22</v>
      </c>
      <c r="E93" s="15">
        <f t="shared" si="10"/>
        <v>18.66</v>
      </c>
      <c r="F93" s="50"/>
    </row>
    <row r="94" spans="1:6" ht="15.75" customHeight="1" x14ac:dyDescent="0.25">
      <c r="A94" s="111" t="s">
        <v>164</v>
      </c>
      <c r="B94" s="113">
        <v>5</v>
      </c>
      <c r="C94" s="114"/>
      <c r="D94" s="114">
        <v>1.25</v>
      </c>
      <c r="E94" s="15">
        <f t="shared" si="10"/>
        <v>6.25</v>
      </c>
      <c r="F94" s="50"/>
    </row>
    <row r="95" spans="1:6" ht="15.75" customHeight="1" x14ac:dyDescent="0.25">
      <c r="A95" s="111" t="s">
        <v>165</v>
      </c>
      <c r="B95" s="113">
        <v>5</v>
      </c>
      <c r="C95" s="114"/>
      <c r="D95" s="114">
        <v>4.8899999999999997</v>
      </c>
      <c r="E95" s="15">
        <f t="shared" si="10"/>
        <v>24.45</v>
      </c>
      <c r="F95" s="50"/>
    </row>
    <row r="96" spans="1:6" ht="15.75" customHeight="1" x14ac:dyDescent="0.25">
      <c r="A96" s="111" t="s">
        <v>166</v>
      </c>
      <c r="B96" s="113">
        <v>3</v>
      </c>
      <c r="C96" s="114"/>
      <c r="D96" s="114">
        <v>3.11</v>
      </c>
      <c r="E96" s="15">
        <f t="shared" si="10"/>
        <v>9.33</v>
      </c>
      <c r="F96" s="50"/>
    </row>
    <row r="97" spans="1:6" ht="15.75" customHeight="1" x14ac:dyDescent="0.25">
      <c r="A97" s="111" t="s">
        <v>207</v>
      </c>
      <c r="B97" s="113">
        <v>1</v>
      </c>
      <c r="C97" s="114"/>
      <c r="D97" s="114">
        <v>20</v>
      </c>
      <c r="E97" s="15">
        <f t="shared" si="10"/>
        <v>20</v>
      </c>
      <c r="F97" s="50"/>
    </row>
    <row r="98" spans="1:6" ht="15.75" customHeight="1" x14ac:dyDescent="0.25">
      <c r="A98" s="111" t="s">
        <v>204</v>
      </c>
      <c r="B98" s="113">
        <v>1</v>
      </c>
      <c r="C98" s="114"/>
      <c r="D98" s="114">
        <v>30</v>
      </c>
      <c r="E98" s="15">
        <f t="shared" si="10"/>
        <v>30</v>
      </c>
      <c r="F98" s="50"/>
    </row>
    <row r="99" spans="1:6" ht="15.75" customHeight="1" x14ac:dyDescent="0.25">
      <c r="A99" s="111" t="s">
        <v>167</v>
      </c>
      <c r="B99" s="113">
        <v>5</v>
      </c>
      <c r="C99" s="114"/>
      <c r="D99" s="114">
        <v>9</v>
      </c>
      <c r="E99" s="15">
        <f t="shared" si="10"/>
        <v>45</v>
      </c>
      <c r="F99" s="50"/>
    </row>
    <row r="100" spans="1:6" ht="15.75" customHeight="1" x14ac:dyDescent="0.25">
      <c r="A100" s="111"/>
      <c r="B100" s="113"/>
      <c r="C100" s="117"/>
      <c r="D100" s="117"/>
      <c r="E100" s="15">
        <f t="shared" si="10"/>
        <v>0</v>
      </c>
      <c r="F100" s="50"/>
    </row>
    <row r="101" spans="1:6" ht="15.75" customHeight="1" x14ac:dyDescent="0.25">
      <c r="A101" s="115" t="s">
        <v>168</v>
      </c>
      <c r="B101" s="116">
        <v>3</v>
      </c>
      <c r="C101" s="109"/>
      <c r="D101" s="118">
        <v>5.7</v>
      </c>
      <c r="E101" s="15">
        <f t="shared" si="10"/>
        <v>17.100000000000001</v>
      </c>
      <c r="F101" s="50"/>
    </row>
    <row r="102" spans="1:6" ht="15.75" customHeight="1" x14ac:dyDescent="0.25">
      <c r="A102" s="115" t="s">
        <v>169</v>
      </c>
      <c r="B102" s="116">
        <v>3</v>
      </c>
      <c r="C102" s="109"/>
      <c r="D102" s="118">
        <v>5.13</v>
      </c>
      <c r="E102" s="15">
        <f t="shared" si="10"/>
        <v>15.39</v>
      </c>
      <c r="F102" s="50"/>
    </row>
    <row r="103" spans="1:6" ht="15.75" customHeight="1" x14ac:dyDescent="0.25">
      <c r="A103" s="115" t="s">
        <v>170</v>
      </c>
      <c r="B103" s="116">
        <v>6</v>
      </c>
      <c r="C103" s="109"/>
      <c r="D103" s="118">
        <v>2.9</v>
      </c>
      <c r="E103" s="15">
        <f t="shared" si="10"/>
        <v>17.399999999999999</v>
      </c>
      <c r="F103" s="50"/>
    </row>
    <row r="104" spans="1:6" ht="15.75" customHeight="1" x14ac:dyDescent="0.25">
      <c r="A104" s="115" t="s">
        <v>171</v>
      </c>
      <c r="B104" s="116">
        <v>4</v>
      </c>
      <c r="C104" s="109"/>
      <c r="D104" s="118">
        <v>5</v>
      </c>
      <c r="E104" s="15">
        <f t="shared" si="10"/>
        <v>20</v>
      </c>
      <c r="F104" s="50"/>
    </row>
    <row r="105" spans="1:6" ht="15.75" customHeight="1" x14ac:dyDescent="0.25">
      <c r="A105" s="115" t="s">
        <v>172</v>
      </c>
      <c r="B105" s="116">
        <v>3</v>
      </c>
      <c r="C105" s="109"/>
      <c r="D105" s="118">
        <v>7.8</v>
      </c>
      <c r="E105" s="15">
        <f t="shared" si="10"/>
        <v>23.4</v>
      </c>
      <c r="F105" s="50"/>
    </row>
    <row r="106" spans="1:6" ht="15.75" customHeight="1" x14ac:dyDescent="0.25">
      <c r="A106" s="115" t="s">
        <v>173</v>
      </c>
      <c r="B106" s="116">
        <v>2</v>
      </c>
      <c r="C106" s="109"/>
      <c r="D106" s="118">
        <v>3.04</v>
      </c>
      <c r="E106" s="15">
        <f t="shared" si="10"/>
        <v>6.08</v>
      </c>
      <c r="F106" s="50"/>
    </row>
    <row r="107" spans="1:6" ht="15.75" customHeight="1" x14ac:dyDescent="0.25">
      <c r="A107" s="115" t="s">
        <v>174</v>
      </c>
      <c r="B107" s="116">
        <v>4</v>
      </c>
      <c r="C107" s="109"/>
      <c r="D107" s="118">
        <v>0.5</v>
      </c>
      <c r="E107" s="15">
        <f t="shared" si="10"/>
        <v>2</v>
      </c>
      <c r="F107" s="50"/>
    </row>
    <row r="108" spans="1:6" ht="15.75" customHeight="1" x14ac:dyDescent="0.25">
      <c r="A108" s="115" t="s">
        <v>175</v>
      </c>
      <c r="B108" s="116">
        <v>3</v>
      </c>
      <c r="C108" s="109"/>
      <c r="D108" s="118">
        <v>1.31</v>
      </c>
      <c r="E108" s="15">
        <f t="shared" si="10"/>
        <v>3.93</v>
      </c>
      <c r="F108" s="50"/>
    </row>
    <row r="109" spans="1:6" ht="15.75" customHeight="1" x14ac:dyDescent="0.25">
      <c r="A109" s="115" t="s">
        <v>176</v>
      </c>
      <c r="B109" s="116">
        <v>6</v>
      </c>
      <c r="C109" s="109"/>
      <c r="D109" s="118">
        <v>9</v>
      </c>
      <c r="E109" s="15">
        <f t="shared" si="10"/>
        <v>54</v>
      </c>
      <c r="F109" s="50"/>
    </row>
    <row r="110" spans="1:6" ht="15.75" customHeight="1" x14ac:dyDescent="0.25">
      <c r="A110" s="115" t="s">
        <v>177</v>
      </c>
      <c r="B110" s="116">
        <v>5</v>
      </c>
      <c r="C110" s="109"/>
      <c r="D110" s="118">
        <v>1.9</v>
      </c>
      <c r="E110" s="15">
        <f t="shared" si="10"/>
        <v>9.5</v>
      </c>
      <c r="F110" s="50"/>
    </row>
    <row r="111" spans="1:6" ht="15.75" customHeight="1" x14ac:dyDescent="0.25">
      <c r="A111" s="115" t="s">
        <v>178</v>
      </c>
      <c r="B111" s="116">
        <v>10</v>
      </c>
      <c r="C111" s="109"/>
      <c r="D111" s="118">
        <v>1.9</v>
      </c>
      <c r="E111" s="15">
        <f t="shared" si="10"/>
        <v>19</v>
      </c>
      <c r="F111" s="50"/>
    </row>
    <row r="112" spans="1:6" ht="15.75" customHeight="1" x14ac:dyDescent="0.25">
      <c r="A112" s="115" t="s">
        <v>179</v>
      </c>
      <c r="B112" s="116">
        <v>50</v>
      </c>
      <c r="C112" s="109"/>
      <c r="D112" s="118">
        <v>4.5999999999999996</v>
      </c>
      <c r="E112" s="15">
        <f t="shared" si="10"/>
        <v>229.99999999999997</v>
      </c>
      <c r="F112" s="50"/>
    </row>
    <row r="113" spans="1:6" ht="15.75" customHeight="1" x14ac:dyDescent="0.25">
      <c r="A113" s="115" t="s">
        <v>180</v>
      </c>
      <c r="B113" s="116">
        <v>1</v>
      </c>
      <c r="C113" s="109"/>
      <c r="D113" s="118">
        <v>55</v>
      </c>
      <c r="E113" s="15">
        <f t="shared" si="10"/>
        <v>55</v>
      </c>
      <c r="F113" s="50"/>
    </row>
    <row r="114" spans="1:6" ht="15.75" customHeight="1" x14ac:dyDescent="0.25">
      <c r="A114" s="115" t="s">
        <v>181</v>
      </c>
      <c r="B114" s="116">
        <v>8</v>
      </c>
      <c r="C114" s="109"/>
      <c r="D114" s="118">
        <v>1</v>
      </c>
      <c r="E114" s="15">
        <f t="shared" si="10"/>
        <v>8</v>
      </c>
      <c r="F114" s="50"/>
    </row>
    <row r="115" spans="1:6" ht="15.75" customHeight="1" x14ac:dyDescent="0.25">
      <c r="A115" s="115" t="s">
        <v>182</v>
      </c>
      <c r="B115" s="116">
        <v>4</v>
      </c>
      <c r="C115" s="109"/>
      <c r="D115" s="118">
        <v>12</v>
      </c>
      <c r="E115" s="15">
        <f t="shared" si="10"/>
        <v>48</v>
      </c>
      <c r="F115" s="50"/>
    </row>
    <row r="116" spans="1:6" ht="15.75" customHeight="1" x14ac:dyDescent="0.25">
      <c r="A116" s="115" t="s">
        <v>183</v>
      </c>
      <c r="B116" s="116">
        <v>4</v>
      </c>
      <c r="C116" s="109"/>
      <c r="D116" s="118">
        <v>5.87</v>
      </c>
      <c r="E116" s="15">
        <f t="shared" si="10"/>
        <v>23.48</v>
      </c>
      <c r="F116" s="50"/>
    </row>
    <row r="117" spans="1:6" ht="15.75" customHeight="1" x14ac:dyDescent="0.25">
      <c r="A117" s="115" t="s">
        <v>184</v>
      </c>
      <c r="B117" s="116">
        <v>4</v>
      </c>
      <c r="C117" s="109"/>
      <c r="D117" s="118">
        <v>2.7</v>
      </c>
      <c r="E117" s="15">
        <f t="shared" si="10"/>
        <v>10.8</v>
      </c>
      <c r="F117" s="50"/>
    </row>
    <row r="118" spans="1:6" ht="15.75" customHeight="1" x14ac:dyDescent="0.25">
      <c r="A118" s="115" t="s">
        <v>185</v>
      </c>
      <c r="B118" s="116">
        <v>10</v>
      </c>
      <c r="C118" s="109"/>
      <c r="D118" s="118">
        <v>0.95</v>
      </c>
      <c r="E118" s="15">
        <f t="shared" si="10"/>
        <v>9.5</v>
      </c>
      <c r="F118" s="50"/>
    </row>
    <row r="119" spans="1:6" ht="15.75" customHeight="1" x14ac:dyDescent="0.25">
      <c r="A119" s="115" t="s">
        <v>186</v>
      </c>
      <c r="B119" s="116">
        <v>10</v>
      </c>
      <c r="C119" s="109"/>
      <c r="D119" s="118">
        <v>1.23</v>
      </c>
      <c r="E119" s="15">
        <f t="shared" si="10"/>
        <v>12.3</v>
      </c>
      <c r="F119" s="50"/>
    </row>
    <row r="120" spans="1:6" ht="15.75" customHeight="1" x14ac:dyDescent="0.25">
      <c r="A120" s="115" t="s">
        <v>187</v>
      </c>
      <c r="B120" s="116">
        <v>3</v>
      </c>
      <c r="C120" s="109"/>
      <c r="D120" s="118">
        <v>2.4700000000000002</v>
      </c>
      <c r="E120" s="15">
        <f t="shared" si="10"/>
        <v>7.41</v>
      </c>
      <c r="F120" s="50"/>
    </row>
    <row r="121" spans="1:6" ht="15.75" customHeight="1" x14ac:dyDescent="0.25">
      <c r="A121" s="115" t="s">
        <v>188</v>
      </c>
      <c r="B121" s="116">
        <v>4</v>
      </c>
      <c r="C121" s="109"/>
      <c r="D121" s="118">
        <v>1.9</v>
      </c>
      <c r="E121" s="15">
        <f t="shared" si="10"/>
        <v>7.6</v>
      </c>
      <c r="F121" s="50"/>
    </row>
    <row r="122" spans="1:6" ht="15.75" customHeight="1" x14ac:dyDescent="0.25">
      <c r="A122" s="129" t="s">
        <v>205</v>
      </c>
      <c r="B122" s="130">
        <v>2</v>
      </c>
      <c r="C122" s="127"/>
      <c r="D122" s="131">
        <v>20</v>
      </c>
      <c r="E122" s="15">
        <f t="shared" si="10"/>
        <v>40</v>
      </c>
      <c r="F122" s="50"/>
    </row>
    <row r="123" spans="1:6" ht="15.75" customHeight="1" x14ac:dyDescent="0.25">
      <c r="A123" s="119" t="s">
        <v>196</v>
      </c>
      <c r="B123" s="120">
        <v>10</v>
      </c>
      <c r="C123" s="121"/>
      <c r="D123" s="122">
        <v>20</v>
      </c>
      <c r="E123" s="123">
        <f t="shared" si="10"/>
        <v>200</v>
      </c>
      <c r="F123" s="50"/>
    </row>
    <row r="124" spans="1:6" ht="15.75" customHeight="1" x14ac:dyDescent="0.25">
      <c r="A124" s="1"/>
      <c r="B124" s="2"/>
      <c r="C124" s="145"/>
      <c r="D124" s="146"/>
      <c r="E124" s="15">
        <f t="shared" ref="E124" si="11">B124*C124</f>
        <v>0</v>
      </c>
    </row>
    <row r="125" spans="1:6" ht="15.75" customHeight="1" x14ac:dyDescent="0.25">
      <c r="A125" s="159" t="s">
        <v>189</v>
      </c>
      <c r="B125" s="160"/>
      <c r="C125" s="160"/>
      <c r="D125" s="161"/>
      <c r="E125" s="15">
        <f>SUM(E90:E124)</f>
        <v>1051.33</v>
      </c>
    </row>
    <row r="126" spans="1:6" ht="15.75" customHeight="1" x14ac:dyDescent="0.25">
      <c r="A126" s="7"/>
      <c r="B126" s="8"/>
      <c r="C126" s="8"/>
      <c r="D126" s="8"/>
      <c r="E126" s="25"/>
    </row>
    <row r="127" spans="1:6" ht="15.75" customHeight="1" x14ac:dyDescent="0.25">
      <c r="A127" s="7" t="s">
        <v>35</v>
      </c>
      <c r="B127" s="8"/>
      <c r="C127" s="8"/>
      <c r="D127" s="8"/>
      <c r="E127" s="25">
        <f>E87+E82+E77+E71+E64+E46+E34+E28+E22+E125</f>
        <v>17762.17700826667</v>
      </c>
    </row>
    <row r="128" spans="1:6" ht="14.4" customHeight="1" x14ac:dyDescent="0.25">
      <c r="A128" s="147"/>
      <c r="B128" s="153"/>
      <c r="C128" s="153"/>
      <c r="D128" s="153"/>
      <c r="E128" s="148"/>
    </row>
    <row r="129" spans="1:5" ht="15.75" customHeight="1" x14ac:dyDescent="0.25">
      <c r="A129" s="154" t="s">
        <v>27</v>
      </c>
      <c r="B129" s="144"/>
      <c r="C129" s="144"/>
      <c r="D129" s="144"/>
      <c r="E129" s="155"/>
    </row>
    <row r="130" spans="1:5" ht="15.75" customHeight="1" x14ac:dyDescent="0.25">
      <c r="A130" s="1" t="s">
        <v>202</v>
      </c>
      <c r="B130" s="22">
        <v>0.1</v>
      </c>
      <c r="C130" s="145"/>
      <c r="D130" s="146"/>
      <c r="E130" s="21">
        <f>E127*B130</f>
        <v>1776.2177008266672</v>
      </c>
    </row>
    <row r="131" spans="1:5" ht="15.75" customHeight="1" x14ac:dyDescent="0.25">
      <c r="A131" s="12" t="s">
        <v>33</v>
      </c>
      <c r="B131" s="23">
        <v>0.1</v>
      </c>
      <c r="C131" s="24"/>
      <c r="D131" s="10"/>
      <c r="E131" s="15">
        <f>E127*B131</f>
        <v>1776.2177008266672</v>
      </c>
    </row>
    <row r="132" spans="1:5" ht="15.75" customHeight="1" x14ac:dyDescent="0.25">
      <c r="A132" s="154" t="s">
        <v>28</v>
      </c>
      <c r="B132" s="144"/>
      <c r="C132" s="144"/>
      <c r="D132" s="155"/>
      <c r="E132" s="19">
        <f>SUM(E130:E131)</f>
        <v>3552.4354016533343</v>
      </c>
    </row>
    <row r="133" spans="1:5" ht="14.4" customHeight="1" x14ac:dyDescent="0.25">
      <c r="A133" s="147"/>
      <c r="B133" s="153"/>
      <c r="C133" s="153"/>
      <c r="D133" s="153"/>
      <c r="E133" s="148"/>
    </row>
    <row r="134" spans="1:5" ht="15.75" customHeight="1" x14ac:dyDescent="0.25">
      <c r="A134" s="156" t="s">
        <v>37</v>
      </c>
      <c r="B134" s="144"/>
      <c r="C134" s="144"/>
      <c r="D134" s="144"/>
      <c r="E134" s="155"/>
    </row>
    <row r="135" spans="1:5" ht="15.75" customHeight="1" x14ac:dyDescent="0.25">
      <c r="A135" s="1" t="s">
        <v>34</v>
      </c>
      <c r="B135" s="11">
        <v>3.6499999999999998E-2</v>
      </c>
      <c r="C135" s="157"/>
      <c r="D135" s="158"/>
      <c r="E135" s="26">
        <f>(E127+E132)*B135</f>
        <v>777.98335296208006</v>
      </c>
    </row>
    <row r="136" spans="1:5" ht="15.75" customHeight="1" x14ac:dyDescent="0.25">
      <c r="A136" s="38" t="s">
        <v>43</v>
      </c>
      <c r="B136" s="40">
        <v>0.03</v>
      </c>
      <c r="C136" s="41"/>
      <c r="D136" s="39"/>
      <c r="E136" s="26">
        <f>(E127+E132)*B136</f>
        <v>639.43837229760004</v>
      </c>
    </row>
    <row r="137" spans="1:5" ht="15.75" customHeight="1" x14ac:dyDescent="0.25">
      <c r="A137" s="154" t="s">
        <v>29</v>
      </c>
      <c r="B137" s="144"/>
      <c r="C137" s="144"/>
      <c r="D137" s="155"/>
      <c r="E137" s="27">
        <f>SUM(E135:E136)</f>
        <v>1417.42172525968</v>
      </c>
    </row>
    <row r="138" spans="1:5" ht="14.4" customHeight="1" x14ac:dyDescent="0.25">
      <c r="A138" s="5"/>
      <c r="B138" s="5"/>
      <c r="C138" s="147"/>
      <c r="D138" s="148"/>
      <c r="E138" s="5"/>
    </row>
    <row r="139" spans="1:5" ht="15.75" customHeight="1" x14ac:dyDescent="0.25">
      <c r="A139" s="149" t="s">
        <v>30</v>
      </c>
      <c r="B139" s="150"/>
      <c r="C139" s="151"/>
      <c r="D139" s="151"/>
      <c r="E139" s="28">
        <f>E127+E132+E137</f>
        <v>22732.034135179681</v>
      </c>
    </row>
    <row r="140" spans="1:5" ht="15.75" customHeight="1" x14ac:dyDescent="0.25">
      <c r="A140" s="135" t="s">
        <v>208</v>
      </c>
      <c r="B140" s="132"/>
      <c r="C140" s="133"/>
      <c r="D140" s="133"/>
      <c r="E140" s="134">
        <f>E139/20</f>
        <v>1136.6017067589842</v>
      </c>
    </row>
    <row r="141" spans="1:5" ht="15.75" customHeight="1" x14ac:dyDescent="0.25">
      <c r="A141" s="144" t="s">
        <v>209</v>
      </c>
      <c r="B141" s="144"/>
      <c r="C141" s="133"/>
      <c r="D141" s="133"/>
      <c r="E141" s="134">
        <f>E140/8</f>
        <v>142.07521334487302</v>
      </c>
    </row>
    <row r="142" spans="1:5" ht="15.75" customHeight="1" x14ac:dyDescent="0.25">
      <c r="A142" s="132"/>
      <c r="B142" s="132"/>
      <c r="C142" s="133"/>
      <c r="D142" s="133"/>
      <c r="E142" s="134"/>
    </row>
    <row r="143" spans="1:5" ht="13.8" x14ac:dyDescent="0.25">
      <c r="A143" s="152"/>
      <c r="B143" s="152"/>
      <c r="C143" s="152"/>
      <c r="D143" s="152"/>
      <c r="E143" s="152"/>
    </row>
    <row r="144" spans="1:5" ht="27.6" x14ac:dyDescent="0.25">
      <c r="A144" s="137" t="s">
        <v>210</v>
      </c>
      <c r="B144" s="137" t="s">
        <v>212</v>
      </c>
      <c r="C144" s="137" t="s">
        <v>211</v>
      </c>
      <c r="D144" s="137" t="s">
        <v>224</v>
      </c>
      <c r="E144" s="137" t="s">
        <v>226</v>
      </c>
    </row>
    <row r="145" spans="1:5" ht="13.8" x14ac:dyDescent="0.25">
      <c r="A145" s="143" t="s">
        <v>214</v>
      </c>
      <c r="B145" s="140" t="s">
        <v>213</v>
      </c>
      <c r="C145" s="140">
        <v>1</v>
      </c>
      <c r="D145" s="140">
        <v>4</v>
      </c>
      <c r="E145" s="141">
        <f>E$140*D145</f>
        <v>4546.4068270359367</v>
      </c>
    </row>
    <row r="146" spans="1:5" ht="13.8" x14ac:dyDescent="0.25">
      <c r="A146" s="143" t="s">
        <v>216</v>
      </c>
      <c r="B146" s="140" t="s">
        <v>213</v>
      </c>
      <c r="C146" s="142">
        <v>3</v>
      </c>
      <c r="D146" s="140">
        <v>4</v>
      </c>
      <c r="E146" s="141">
        <f t="shared" ref="E146:E150" si="12">E$140*D146</f>
        <v>4546.4068270359367</v>
      </c>
    </row>
    <row r="147" spans="1:5" ht="13.8" x14ac:dyDescent="0.25">
      <c r="A147" s="143" t="s">
        <v>217</v>
      </c>
      <c r="B147" s="140" t="s">
        <v>218</v>
      </c>
      <c r="C147" s="140">
        <v>4</v>
      </c>
      <c r="D147" s="140">
        <v>6</v>
      </c>
      <c r="E147" s="141">
        <f t="shared" si="12"/>
        <v>6819.610240553905</v>
      </c>
    </row>
    <row r="148" spans="1:5" ht="13.8" x14ac:dyDescent="0.25">
      <c r="A148" s="143" t="s">
        <v>220</v>
      </c>
      <c r="B148" s="140" t="s">
        <v>221</v>
      </c>
      <c r="C148" s="140">
        <v>6</v>
      </c>
      <c r="D148" s="140">
        <v>4</v>
      </c>
      <c r="E148" s="141">
        <f t="shared" si="12"/>
        <v>4546.4068270359367</v>
      </c>
    </row>
    <row r="149" spans="1:5" ht="13.8" x14ac:dyDescent="0.25">
      <c r="A149" s="143" t="s">
        <v>223</v>
      </c>
      <c r="B149" s="140" t="s">
        <v>221</v>
      </c>
      <c r="C149" s="140">
        <v>8</v>
      </c>
      <c r="D149" s="140">
        <v>2</v>
      </c>
      <c r="E149" s="141">
        <f t="shared" si="12"/>
        <v>2273.2034135179683</v>
      </c>
    </row>
    <row r="150" spans="1:5" ht="13.8" x14ac:dyDescent="0.25">
      <c r="A150" s="143"/>
      <c r="B150" s="140"/>
      <c r="C150" s="140"/>
      <c r="D150" s="140"/>
      <c r="E150" s="141">
        <f t="shared" si="12"/>
        <v>0</v>
      </c>
    </row>
    <row r="151" spans="1:5" ht="13.8" x14ac:dyDescent="0.25">
      <c r="A151" s="137"/>
      <c r="B151" s="137" t="s">
        <v>228</v>
      </c>
      <c r="C151" s="137"/>
      <c r="D151" s="137">
        <f>SUM(D145:D150)</f>
        <v>20</v>
      </c>
      <c r="E151" s="138">
        <f>E$140*D151</f>
        <v>22732.034135179681</v>
      </c>
    </row>
    <row r="152" spans="1:5" ht="13.8" x14ac:dyDescent="0.25">
      <c r="A152" s="136"/>
      <c r="B152" s="136"/>
      <c r="C152" s="136"/>
      <c r="D152" s="136"/>
      <c r="E152" s="136"/>
    </row>
    <row r="153" spans="1:5" ht="27.6" x14ac:dyDescent="0.25">
      <c r="A153" s="137" t="s">
        <v>210</v>
      </c>
      <c r="B153" s="137" t="s">
        <v>212</v>
      </c>
      <c r="C153" s="137" t="s">
        <v>211</v>
      </c>
      <c r="D153" s="137" t="s">
        <v>225</v>
      </c>
      <c r="E153" s="137" t="s">
        <v>227</v>
      </c>
    </row>
    <row r="154" spans="1:5" ht="13.8" x14ac:dyDescent="0.25">
      <c r="A154" s="143" t="s">
        <v>215</v>
      </c>
      <c r="B154" s="140" t="s">
        <v>32</v>
      </c>
      <c r="C154" s="140">
        <v>2</v>
      </c>
      <c r="D154" s="140">
        <v>4</v>
      </c>
      <c r="E154" s="141">
        <f>E$140*D154</f>
        <v>4546.4068270359367</v>
      </c>
    </row>
    <row r="155" spans="1:5" ht="13.8" x14ac:dyDescent="0.25">
      <c r="A155" s="143" t="s">
        <v>219</v>
      </c>
      <c r="B155" s="140" t="s">
        <v>32</v>
      </c>
      <c r="C155" s="140">
        <v>5</v>
      </c>
      <c r="D155" s="140">
        <v>14</v>
      </c>
      <c r="E155" s="141">
        <f t="shared" ref="E155:E157" si="13">E$140*D155</f>
        <v>15912.423894625779</v>
      </c>
    </row>
    <row r="156" spans="1:5" ht="13.8" x14ac:dyDescent="0.25">
      <c r="A156" s="143" t="s">
        <v>222</v>
      </c>
      <c r="B156" s="140" t="s">
        <v>32</v>
      </c>
      <c r="C156" s="140">
        <v>7</v>
      </c>
      <c r="D156" s="140">
        <v>2</v>
      </c>
      <c r="E156" s="141">
        <f t="shared" si="13"/>
        <v>2273.2034135179683</v>
      </c>
    </row>
    <row r="157" spans="1:5" ht="13.8" x14ac:dyDescent="0.25">
      <c r="A157" s="143"/>
      <c r="B157" s="140"/>
      <c r="C157" s="140"/>
      <c r="D157" s="140"/>
      <c r="E157" s="141">
        <f t="shared" si="13"/>
        <v>0</v>
      </c>
    </row>
    <row r="158" spans="1:5" ht="13.8" x14ac:dyDescent="0.25">
      <c r="A158" s="136"/>
      <c r="B158" s="137" t="s">
        <v>229</v>
      </c>
      <c r="C158" s="137"/>
      <c r="D158" s="137">
        <f>SUM(D154:D157)</f>
        <v>20</v>
      </c>
      <c r="E158" s="139">
        <f>SUM(E154:E157)</f>
        <v>22732.034135179685</v>
      </c>
    </row>
    <row r="159" spans="1:5" ht="13.8" x14ac:dyDescent="0.25">
      <c r="A159" s="136"/>
      <c r="B159" s="136"/>
      <c r="C159" s="136"/>
      <c r="D159" s="136"/>
      <c r="E159" s="136"/>
    </row>
    <row r="160" spans="1:5" ht="21.6" customHeight="1" x14ac:dyDescent="0.3">
      <c r="A160" s="45" t="s">
        <v>45</v>
      </c>
      <c r="B160" s="45"/>
      <c r="C160" s="45"/>
    </row>
    <row r="161" spans="1:5" ht="15.75" customHeight="1" x14ac:dyDescent="0.3">
      <c r="A161" s="46" t="s">
        <v>46</v>
      </c>
      <c r="B161" s="46"/>
      <c r="C161" s="46"/>
    </row>
    <row r="162" spans="1:5" ht="30.75" customHeight="1" x14ac:dyDescent="0.3">
      <c r="A162" s="189" t="s">
        <v>47</v>
      </c>
      <c r="B162" s="189"/>
      <c r="C162" s="189"/>
      <c r="D162" s="189"/>
      <c r="E162" s="189"/>
    </row>
    <row r="163" spans="1:5" ht="36.75" customHeight="1" x14ac:dyDescent="0.3">
      <c r="A163" s="189" t="s">
        <v>48</v>
      </c>
      <c r="B163" s="189"/>
      <c r="C163" s="189"/>
      <c r="D163" s="189"/>
      <c r="E163" s="189"/>
    </row>
    <row r="164" spans="1:5" ht="57" customHeight="1" x14ac:dyDescent="0.3">
      <c r="A164" s="189" t="s">
        <v>49</v>
      </c>
      <c r="B164" s="189"/>
      <c r="C164" s="189"/>
      <c r="D164" s="189"/>
      <c r="E164" s="189"/>
    </row>
    <row r="165" spans="1:5" ht="15.75" customHeight="1" x14ac:dyDescent="0.3">
      <c r="A165" s="46"/>
      <c r="B165" s="46"/>
      <c r="C165" s="46"/>
    </row>
    <row r="166" spans="1:5" ht="15.75" customHeight="1" x14ac:dyDescent="0.3">
      <c r="A166" s="46"/>
      <c r="B166" s="46"/>
      <c r="C166" s="46"/>
    </row>
    <row r="167" spans="1:5" ht="15.75" customHeight="1" x14ac:dyDescent="0.3">
      <c r="A167" s="46"/>
      <c r="B167" s="46"/>
      <c r="C167" s="46"/>
    </row>
    <row r="168" spans="1:5" ht="15.75" customHeight="1" x14ac:dyDescent="0.25">
      <c r="A168" s="47" t="s">
        <v>36</v>
      </c>
      <c r="B168" s="47"/>
      <c r="C168" s="47"/>
    </row>
    <row r="169" spans="1:5" ht="49.5" customHeight="1" x14ac:dyDescent="0.25">
      <c r="A169" s="190" t="s">
        <v>50</v>
      </c>
      <c r="B169" s="190"/>
      <c r="C169" s="190"/>
      <c r="D169" s="190"/>
      <c r="E169" s="190"/>
    </row>
    <row r="170" spans="1:5" ht="35.25" customHeight="1" x14ac:dyDescent="0.25">
      <c r="A170" s="190" t="s">
        <v>51</v>
      </c>
      <c r="B170" s="190"/>
      <c r="C170" s="190"/>
      <c r="D170" s="190"/>
      <c r="E170" s="190"/>
    </row>
    <row r="171" spans="1:5" ht="50.25" customHeight="1" x14ac:dyDescent="0.25">
      <c r="A171" s="190" t="s">
        <v>52</v>
      </c>
      <c r="B171" s="190"/>
      <c r="C171" s="190"/>
      <c r="D171" s="190"/>
      <c r="E171" s="190"/>
    </row>
    <row r="172" spans="1:5" ht="15.75" customHeight="1" x14ac:dyDescent="0.25">
      <c r="A172" s="29" t="s">
        <v>53</v>
      </c>
      <c r="B172" s="29"/>
      <c r="C172" s="29"/>
    </row>
    <row r="173" spans="1:5" ht="86.25" customHeight="1" x14ac:dyDescent="0.25">
      <c r="A173" s="190" t="s">
        <v>54</v>
      </c>
      <c r="B173" s="190"/>
      <c r="C173" s="190"/>
      <c r="D173" s="190"/>
      <c r="E173" s="190"/>
    </row>
    <row r="174" spans="1:5" ht="33" customHeight="1" x14ac:dyDescent="0.25">
      <c r="A174" s="190" t="s">
        <v>55</v>
      </c>
      <c r="B174" s="190"/>
      <c r="C174" s="190"/>
      <c r="D174" s="190"/>
      <c r="E174" s="190"/>
    </row>
    <row r="175" spans="1:5" x14ac:dyDescent="0.25">
      <c r="A175" s="43"/>
    </row>
    <row r="176" spans="1:5" x14ac:dyDescent="0.25">
      <c r="A176" s="44"/>
    </row>
    <row r="177" spans="1:1" ht="13.5" customHeight="1" x14ac:dyDescent="0.25">
      <c r="A177" s="29"/>
    </row>
    <row r="178" spans="1:1" ht="14.25" customHeight="1" x14ac:dyDescent="0.25">
      <c r="A178" s="42"/>
    </row>
    <row r="179" spans="1:1" ht="14.25" customHeight="1" x14ac:dyDescent="0.25">
      <c r="A179" s="44"/>
    </row>
    <row r="180" spans="1:1" x14ac:dyDescent="0.25">
      <c r="A180" s="29"/>
    </row>
    <row r="181" spans="1:1" x14ac:dyDescent="0.25">
      <c r="A181" s="29"/>
    </row>
    <row r="182" spans="1:1" x14ac:dyDescent="0.25">
      <c r="A182" s="29"/>
    </row>
  </sheetData>
  <mergeCells count="104">
    <mergeCell ref="A162:E162"/>
    <mergeCell ref="A163:E163"/>
    <mergeCell ref="A164:E164"/>
    <mergeCell ref="A169:E169"/>
    <mergeCell ref="A170:E170"/>
    <mergeCell ref="A171:E171"/>
    <mergeCell ref="A173:E173"/>
    <mergeCell ref="A174:E174"/>
    <mergeCell ref="A20:D20"/>
    <mergeCell ref="A28:D28"/>
    <mergeCell ref="A29:E29"/>
    <mergeCell ref="A30:E30"/>
    <mergeCell ref="C31:D31"/>
    <mergeCell ref="C32:D32"/>
    <mergeCell ref="C33:D33"/>
    <mergeCell ref="A34:D34"/>
    <mergeCell ref="A35:E35"/>
    <mergeCell ref="A36:E36"/>
    <mergeCell ref="A45:D45"/>
    <mergeCell ref="A46:D46"/>
    <mergeCell ref="A47:E47"/>
    <mergeCell ref="A48:E48"/>
    <mergeCell ref="C49:D49"/>
    <mergeCell ref="C50:D50"/>
    <mergeCell ref="A3:E3"/>
    <mergeCell ref="A1:F2"/>
    <mergeCell ref="C4:D4"/>
    <mergeCell ref="A5:E5"/>
    <mergeCell ref="C6:D6"/>
    <mergeCell ref="C7:D7"/>
    <mergeCell ref="C9:D9"/>
    <mergeCell ref="A10:B10"/>
    <mergeCell ref="C10:D10"/>
    <mergeCell ref="C11:D11"/>
    <mergeCell ref="A23:E23"/>
    <mergeCell ref="A24:E24"/>
    <mergeCell ref="C25:D25"/>
    <mergeCell ref="C26:D26"/>
    <mergeCell ref="C27:D27"/>
    <mergeCell ref="A13:E13"/>
    <mergeCell ref="C14:D14"/>
    <mergeCell ref="C15:D15"/>
    <mergeCell ref="C17:D17"/>
    <mergeCell ref="A18:B18"/>
    <mergeCell ref="C18:D18"/>
    <mergeCell ref="C19:D19"/>
    <mergeCell ref="C74:D74"/>
    <mergeCell ref="C51:D51"/>
    <mergeCell ref="C37:D37"/>
    <mergeCell ref="C38:D38"/>
    <mergeCell ref="C39:D39"/>
    <mergeCell ref="C40:D40"/>
    <mergeCell ref="C41:D41"/>
    <mergeCell ref="C42:D42"/>
    <mergeCell ref="C43:D43"/>
    <mergeCell ref="C44:D44"/>
    <mergeCell ref="A89:E89"/>
    <mergeCell ref="A77:D77"/>
    <mergeCell ref="C78:D78"/>
    <mergeCell ref="A79:E79"/>
    <mergeCell ref="C80:D80"/>
    <mergeCell ref="C81:D81"/>
    <mergeCell ref="C56:D56"/>
    <mergeCell ref="A59:D59"/>
    <mergeCell ref="A60:E60"/>
    <mergeCell ref="A61:E61"/>
    <mergeCell ref="C62:D62"/>
    <mergeCell ref="A64:D64"/>
    <mergeCell ref="A65:E65"/>
    <mergeCell ref="A66:E66"/>
    <mergeCell ref="C67:D67"/>
    <mergeCell ref="C57:D57"/>
    <mergeCell ref="C58:D58"/>
    <mergeCell ref="C63:D63"/>
    <mergeCell ref="C68:D68"/>
    <mergeCell ref="C69:D69"/>
    <mergeCell ref="A70:D70"/>
    <mergeCell ref="A71:D71"/>
    <mergeCell ref="A72:E72"/>
    <mergeCell ref="A73:E73"/>
    <mergeCell ref="A141:B141"/>
    <mergeCell ref="C75:D75"/>
    <mergeCell ref="C76:D76"/>
    <mergeCell ref="A139:B139"/>
    <mergeCell ref="C139:D139"/>
    <mergeCell ref="A143:E143"/>
    <mergeCell ref="A128:E128"/>
    <mergeCell ref="A129:E129"/>
    <mergeCell ref="C130:D130"/>
    <mergeCell ref="A132:D132"/>
    <mergeCell ref="A133:E133"/>
    <mergeCell ref="A134:E134"/>
    <mergeCell ref="C135:D135"/>
    <mergeCell ref="A137:D137"/>
    <mergeCell ref="C138:D138"/>
    <mergeCell ref="C124:D124"/>
    <mergeCell ref="A125:D125"/>
    <mergeCell ref="A82:D82"/>
    <mergeCell ref="A83:E83"/>
    <mergeCell ref="A84:E84"/>
    <mergeCell ref="C85:D85"/>
    <mergeCell ref="A86:D86"/>
    <mergeCell ref="A87:D87"/>
    <mergeCell ref="A88:E88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C1" sqref="C1"/>
    </sheetView>
  </sheetViews>
  <sheetFormatPr defaultRowHeight="13.2" x14ac:dyDescent="0.25"/>
  <cols>
    <col min="1" max="1" width="15.77734375" style="56" customWidth="1"/>
    <col min="2" max="2" width="49.77734375" style="56" customWidth="1"/>
    <col min="3" max="3" width="17" style="56" customWidth="1"/>
    <col min="4" max="9" width="10.6640625" style="56" customWidth="1"/>
    <col min="10" max="10" width="12.77734375" style="56" customWidth="1"/>
    <col min="11" max="256" width="9.33203125" style="56"/>
    <col min="257" max="257" width="15.77734375" style="56" customWidth="1"/>
    <col min="258" max="258" width="49.77734375" style="56" customWidth="1"/>
    <col min="259" max="259" width="17" style="56" customWidth="1"/>
    <col min="260" max="265" width="10.6640625" style="56" customWidth="1"/>
    <col min="266" max="266" width="12.77734375" style="56" customWidth="1"/>
    <col min="267" max="512" width="9.33203125" style="56"/>
    <col min="513" max="513" width="15.77734375" style="56" customWidth="1"/>
    <col min="514" max="514" width="49.77734375" style="56" customWidth="1"/>
    <col min="515" max="515" width="17" style="56" customWidth="1"/>
    <col min="516" max="521" width="10.6640625" style="56" customWidth="1"/>
    <col min="522" max="522" width="12.77734375" style="56" customWidth="1"/>
    <col min="523" max="768" width="9.33203125" style="56"/>
    <col min="769" max="769" width="15.77734375" style="56" customWidth="1"/>
    <col min="770" max="770" width="49.77734375" style="56" customWidth="1"/>
    <col min="771" max="771" width="17" style="56" customWidth="1"/>
    <col min="772" max="777" width="10.6640625" style="56" customWidth="1"/>
    <col min="778" max="778" width="12.77734375" style="56" customWidth="1"/>
    <col min="779" max="1024" width="9.33203125" style="56"/>
    <col min="1025" max="1025" width="15.77734375" style="56" customWidth="1"/>
    <col min="1026" max="1026" width="49.77734375" style="56" customWidth="1"/>
    <col min="1027" max="1027" width="17" style="56" customWidth="1"/>
    <col min="1028" max="1033" width="10.6640625" style="56" customWidth="1"/>
    <col min="1034" max="1034" width="12.77734375" style="56" customWidth="1"/>
    <col min="1035" max="1280" width="9.33203125" style="56"/>
    <col min="1281" max="1281" width="15.77734375" style="56" customWidth="1"/>
    <col min="1282" max="1282" width="49.77734375" style="56" customWidth="1"/>
    <col min="1283" max="1283" width="17" style="56" customWidth="1"/>
    <col min="1284" max="1289" width="10.6640625" style="56" customWidth="1"/>
    <col min="1290" max="1290" width="12.77734375" style="56" customWidth="1"/>
    <col min="1291" max="1536" width="9.33203125" style="56"/>
    <col min="1537" max="1537" width="15.77734375" style="56" customWidth="1"/>
    <col min="1538" max="1538" width="49.77734375" style="56" customWidth="1"/>
    <col min="1539" max="1539" width="17" style="56" customWidth="1"/>
    <col min="1540" max="1545" width="10.6640625" style="56" customWidth="1"/>
    <col min="1546" max="1546" width="12.77734375" style="56" customWidth="1"/>
    <col min="1547" max="1792" width="9.33203125" style="56"/>
    <col min="1793" max="1793" width="15.77734375" style="56" customWidth="1"/>
    <col min="1794" max="1794" width="49.77734375" style="56" customWidth="1"/>
    <col min="1795" max="1795" width="17" style="56" customWidth="1"/>
    <col min="1796" max="1801" width="10.6640625" style="56" customWidth="1"/>
    <col min="1802" max="1802" width="12.77734375" style="56" customWidth="1"/>
    <col min="1803" max="2048" width="9.33203125" style="56"/>
    <col min="2049" max="2049" width="15.77734375" style="56" customWidth="1"/>
    <col min="2050" max="2050" width="49.77734375" style="56" customWidth="1"/>
    <col min="2051" max="2051" width="17" style="56" customWidth="1"/>
    <col min="2052" max="2057" width="10.6640625" style="56" customWidth="1"/>
    <col min="2058" max="2058" width="12.77734375" style="56" customWidth="1"/>
    <col min="2059" max="2304" width="9.33203125" style="56"/>
    <col min="2305" max="2305" width="15.77734375" style="56" customWidth="1"/>
    <col min="2306" max="2306" width="49.77734375" style="56" customWidth="1"/>
    <col min="2307" max="2307" width="17" style="56" customWidth="1"/>
    <col min="2308" max="2313" width="10.6640625" style="56" customWidth="1"/>
    <col min="2314" max="2314" width="12.77734375" style="56" customWidth="1"/>
    <col min="2315" max="2560" width="9.33203125" style="56"/>
    <col min="2561" max="2561" width="15.77734375" style="56" customWidth="1"/>
    <col min="2562" max="2562" width="49.77734375" style="56" customWidth="1"/>
    <col min="2563" max="2563" width="17" style="56" customWidth="1"/>
    <col min="2564" max="2569" width="10.6640625" style="56" customWidth="1"/>
    <col min="2570" max="2570" width="12.77734375" style="56" customWidth="1"/>
    <col min="2571" max="2816" width="9.33203125" style="56"/>
    <col min="2817" max="2817" width="15.77734375" style="56" customWidth="1"/>
    <col min="2818" max="2818" width="49.77734375" style="56" customWidth="1"/>
    <col min="2819" max="2819" width="17" style="56" customWidth="1"/>
    <col min="2820" max="2825" width="10.6640625" style="56" customWidth="1"/>
    <col min="2826" max="2826" width="12.77734375" style="56" customWidth="1"/>
    <col min="2827" max="3072" width="9.33203125" style="56"/>
    <col min="3073" max="3073" width="15.77734375" style="56" customWidth="1"/>
    <col min="3074" max="3074" width="49.77734375" style="56" customWidth="1"/>
    <col min="3075" max="3075" width="17" style="56" customWidth="1"/>
    <col min="3076" max="3081" width="10.6640625" style="56" customWidth="1"/>
    <col min="3082" max="3082" width="12.77734375" style="56" customWidth="1"/>
    <col min="3083" max="3328" width="9.33203125" style="56"/>
    <col min="3329" max="3329" width="15.77734375" style="56" customWidth="1"/>
    <col min="3330" max="3330" width="49.77734375" style="56" customWidth="1"/>
    <col min="3331" max="3331" width="17" style="56" customWidth="1"/>
    <col min="3332" max="3337" width="10.6640625" style="56" customWidth="1"/>
    <col min="3338" max="3338" width="12.77734375" style="56" customWidth="1"/>
    <col min="3339" max="3584" width="9.33203125" style="56"/>
    <col min="3585" max="3585" width="15.77734375" style="56" customWidth="1"/>
    <col min="3586" max="3586" width="49.77734375" style="56" customWidth="1"/>
    <col min="3587" max="3587" width="17" style="56" customWidth="1"/>
    <col min="3588" max="3593" width="10.6640625" style="56" customWidth="1"/>
    <col min="3594" max="3594" width="12.77734375" style="56" customWidth="1"/>
    <col min="3595" max="3840" width="9.33203125" style="56"/>
    <col min="3841" max="3841" width="15.77734375" style="56" customWidth="1"/>
    <col min="3842" max="3842" width="49.77734375" style="56" customWidth="1"/>
    <col min="3843" max="3843" width="17" style="56" customWidth="1"/>
    <col min="3844" max="3849" width="10.6640625" style="56" customWidth="1"/>
    <col min="3850" max="3850" width="12.77734375" style="56" customWidth="1"/>
    <col min="3851" max="4096" width="9.33203125" style="56"/>
    <col min="4097" max="4097" width="15.77734375" style="56" customWidth="1"/>
    <col min="4098" max="4098" width="49.77734375" style="56" customWidth="1"/>
    <col min="4099" max="4099" width="17" style="56" customWidth="1"/>
    <col min="4100" max="4105" width="10.6640625" style="56" customWidth="1"/>
    <col min="4106" max="4106" width="12.77734375" style="56" customWidth="1"/>
    <col min="4107" max="4352" width="9.33203125" style="56"/>
    <col min="4353" max="4353" width="15.77734375" style="56" customWidth="1"/>
    <col min="4354" max="4354" width="49.77734375" style="56" customWidth="1"/>
    <col min="4355" max="4355" width="17" style="56" customWidth="1"/>
    <col min="4356" max="4361" width="10.6640625" style="56" customWidth="1"/>
    <col min="4362" max="4362" width="12.77734375" style="56" customWidth="1"/>
    <col min="4363" max="4608" width="9.33203125" style="56"/>
    <col min="4609" max="4609" width="15.77734375" style="56" customWidth="1"/>
    <col min="4610" max="4610" width="49.77734375" style="56" customWidth="1"/>
    <col min="4611" max="4611" width="17" style="56" customWidth="1"/>
    <col min="4612" max="4617" width="10.6640625" style="56" customWidth="1"/>
    <col min="4618" max="4618" width="12.77734375" style="56" customWidth="1"/>
    <col min="4619" max="4864" width="9.33203125" style="56"/>
    <col min="4865" max="4865" width="15.77734375" style="56" customWidth="1"/>
    <col min="4866" max="4866" width="49.77734375" style="56" customWidth="1"/>
    <col min="4867" max="4867" width="17" style="56" customWidth="1"/>
    <col min="4868" max="4873" width="10.6640625" style="56" customWidth="1"/>
    <col min="4874" max="4874" width="12.77734375" style="56" customWidth="1"/>
    <col min="4875" max="5120" width="9.33203125" style="56"/>
    <col min="5121" max="5121" width="15.77734375" style="56" customWidth="1"/>
    <col min="5122" max="5122" width="49.77734375" style="56" customWidth="1"/>
    <col min="5123" max="5123" width="17" style="56" customWidth="1"/>
    <col min="5124" max="5129" width="10.6640625" style="56" customWidth="1"/>
    <col min="5130" max="5130" width="12.77734375" style="56" customWidth="1"/>
    <col min="5131" max="5376" width="9.33203125" style="56"/>
    <col min="5377" max="5377" width="15.77734375" style="56" customWidth="1"/>
    <col min="5378" max="5378" width="49.77734375" style="56" customWidth="1"/>
    <col min="5379" max="5379" width="17" style="56" customWidth="1"/>
    <col min="5380" max="5385" width="10.6640625" style="56" customWidth="1"/>
    <col min="5386" max="5386" width="12.77734375" style="56" customWidth="1"/>
    <col min="5387" max="5632" width="9.33203125" style="56"/>
    <col min="5633" max="5633" width="15.77734375" style="56" customWidth="1"/>
    <col min="5634" max="5634" width="49.77734375" style="56" customWidth="1"/>
    <col min="5635" max="5635" width="17" style="56" customWidth="1"/>
    <col min="5636" max="5641" width="10.6640625" style="56" customWidth="1"/>
    <col min="5642" max="5642" width="12.77734375" style="56" customWidth="1"/>
    <col min="5643" max="5888" width="9.33203125" style="56"/>
    <col min="5889" max="5889" width="15.77734375" style="56" customWidth="1"/>
    <col min="5890" max="5890" width="49.77734375" style="56" customWidth="1"/>
    <col min="5891" max="5891" width="17" style="56" customWidth="1"/>
    <col min="5892" max="5897" width="10.6640625" style="56" customWidth="1"/>
    <col min="5898" max="5898" width="12.77734375" style="56" customWidth="1"/>
    <col min="5899" max="6144" width="9.33203125" style="56"/>
    <col min="6145" max="6145" width="15.77734375" style="56" customWidth="1"/>
    <col min="6146" max="6146" width="49.77734375" style="56" customWidth="1"/>
    <col min="6147" max="6147" width="17" style="56" customWidth="1"/>
    <col min="6148" max="6153" width="10.6640625" style="56" customWidth="1"/>
    <col min="6154" max="6154" width="12.77734375" style="56" customWidth="1"/>
    <col min="6155" max="6400" width="9.33203125" style="56"/>
    <col min="6401" max="6401" width="15.77734375" style="56" customWidth="1"/>
    <col min="6402" max="6402" width="49.77734375" style="56" customWidth="1"/>
    <col min="6403" max="6403" width="17" style="56" customWidth="1"/>
    <col min="6404" max="6409" width="10.6640625" style="56" customWidth="1"/>
    <col min="6410" max="6410" width="12.77734375" style="56" customWidth="1"/>
    <col min="6411" max="6656" width="9.33203125" style="56"/>
    <col min="6657" max="6657" width="15.77734375" style="56" customWidth="1"/>
    <col min="6658" max="6658" width="49.77734375" style="56" customWidth="1"/>
    <col min="6659" max="6659" width="17" style="56" customWidth="1"/>
    <col min="6660" max="6665" width="10.6640625" style="56" customWidth="1"/>
    <col min="6666" max="6666" width="12.77734375" style="56" customWidth="1"/>
    <col min="6667" max="6912" width="9.33203125" style="56"/>
    <col min="6913" max="6913" width="15.77734375" style="56" customWidth="1"/>
    <col min="6914" max="6914" width="49.77734375" style="56" customWidth="1"/>
    <col min="6915" max="6915" width="17" style="56" customWidth="1"/>
    <col min="6916" max="6921" width="10.6640625" style="56" customWidth="1"/>
    <col min="6922" max="6922" width="12.77734375" style="56" customWidth="1"/>
    <col min="6923" max="7168" width="9.33203125" style="56"/>
    <col min="7169" max="7169" width="15.77734375" style="56" customWidth="1"/>
    <col min="7170" max="7170" width="49.77734375" style="56" customWidth="1"/>
    <col min="7171" max="7171" width="17" style="56" customWidth="1"/>
    <col min="7172" max="7177" width="10.6640625" style="56" customWidth="1"/>
    <col min="7178" max="7178" width="12.77734375" style="56" customWidth="1"/>
    <col min="7179" max="7424" width="9.33203125" style="56"/>
    <col min="7425" max="7425" width="15.77734375" style="56" customWidth="1"/>
    <col min="7426" max="7426" width="49.77734375" style="56" customWidth="1"/>
    <col min="7427" max="7427" width="17" style="56" customWidth="1"/>
    <col min="7428" max="7433" width="10.6640625" style="56" customWidth="1"/>
    <col min="7434" max="7434" width="12.77734375" style="56" customWidth="1"/>
    <col min="7435" max="7680" width="9.33203125" style="56"/>
    <col min="7681" max="7681" width="15.77734375" style="56" customWidth="1"/>
    <col min="7682" max="7682" width="49.77734375" style="56" customWidth="1"/>
    <col min="7683" max="7683" width="17" style="56" customWidth="1"/>
    <col min="7684" max="7689" width="10.6640625" style="56" customWidth="1"/>
    <col min="7690" max="7690" width="12.77734375" style="56" customWidth="1"/>
    <col min="7691" max="7936" width="9.33203125" style="56"/>
    <col min="7937" max="7937" width="15.77734375" style="56" customWidth="1"/>
    <col min="7938" max="7938" width="49.77734375" style="56" customWidth="1"/>
    <col min="7939" max="7939" width="17" style="56" customWidth="1"/>
    <col min="7940" max="7945" width="10.6640625" style="56" customWidth="1"/>
    <col min="7946" max="7946" width="12.77734375" style="56" customWidth="1"/>
    <col min="7947" max="8192" width="9.33203125" style="56"/>
    <col min="8193" max="8193" width="15.77734375" style="56" customWidth="1"/>
    <col min="8194" max="8194" width="49.77734375" style="56" customWidth="1"/>
    <col min="8195" max="8195" width="17" style="56" customWidth="1"/>
    <col min="8196" max="8201" width="10.6640625" style="56" customWidth="1"/>
    <col min="8202" max="8202" width="12.77734375" style="56" customWidth="1"/>
    <col min="8203" max="8448" width="9.33203125" style="56"/>
    <col min="8449" max="8449" width="15.77734375" style="56" customWidth="1"/>
    <col min="8450" max="8450" width="49.77734375" style="56" customWidth="1"/>
    <col min="8451" max="8451" width="17" style="56" customWidth="1"/>
    <col min="8452" max="8457" width="10.6640625" style="56" customWidth="1"/>
    <col min="8458" max="8458" width="12.77734375" style="56" customWidth="1"/>
    <col min="8459" max="8704" width="9.33203125" style="56"/>
    <col min="8705" max="8705" width="15.77734375" style="56" customWidth="1"/>
    <col min="8706" max="8706" width="49.77734375" style="56" customWidth="1"/>
    <col min="8707" max="8707" width="17" style="56" customWidth="1"/>
    <col min="8708" max="8713" width="10.6640625" style="56" customWidth="1"/>
    <col min="8714" max="8714" width="12.77734375" style="56" customWidth="1"/>
    <col min="8715" max="8960" width="9.33203125" style="56"/>
    <col min="8961" max="8961" width="15.77734375" style="56" customWidth="1"/>
    <col min="8962" max="8962" width="49.77734375" style="56" customWidth="1"/>
    <col min="8963" max="8963" width="17" style="56" customWidth="1"/>
    <col min="8964" max="8969" width="10.6640625" style="56" customWidth="1"/>
    <col min="8970" max="8970" width="12.77734375" style="56" customWidth="1"/>
    <col min="8971" max="9216" width="9.33203125" style="56"/>
    <col min="9217" max="9217" width="15.77734375" style="56" customWidth="1"/>
    <col min="9218" max="9218" width="49.77734375" style="56" customWidth="1"/>
    <col min="9219" max="9219" width="17" style="56" customWidth="1"/>
    <col min="9220" max="9225" width="10.6640625" style="56" customWidth="1"/>
    <col min="9226" max="9226" width="12.77734375" style="56" customWidth="1"/>
    <col min="9227" max="9472" width="9.33203125" style="56"/>
    <col min="9473" max="9473" width="15.77734375" style="56" customWidth="1"/>
    <col min="9474" max="9474" width="49.77734375" style="56" customWidth="1"/>
    <col min="9475" max="9475" width="17" style="56" customWidth="1"/>
    <col min="9476" max="9481" width="10.6640625" style="56" customWidth="1"/>
    <col min="9482" max="9482" width="12.77734375" style="56" customWidth="1"/>
    <col min="9483" max="9728" width="9.33203125" style="56"/>
    <col min="9729" max="9729" width="15.77734375" style="56" customWidth="1"/>
    <col min="9730" max="9730" width="49.77734375" style="56" customWidth="1"/>
    <col min="9731" max="9731" width="17" style="56" customWidth="1"/>
    <col min="9732" max="9737" width="10.6640625" style="56" customWidth="1"/>
    <col min="9738" max="9738" width="12.77734375" style="56" customWidth="1"/>
    <col min="9739" max="9984" width="9.33203125" style="56"/>
    <col min="9985" max="9985" width="15.77734375" style="56" customWidth="1"/>
    <col min="9986" max="9986" width="49.77734375" style="56" customWidth="1"/>
    <col min="9987" max="9987" width="17" style="56" customWidth="1"/>
    <col min="9988" max="9993" width="10.6640625" style="56" customWidth="1"/>
    <col min="9994" max="9994" width="12.77734375" style="56" customWidth="1"/>
    <col min="9995" max="10240" width="9.33203125" style="56"/>
    <col min="10241" max="10241" width="15.77734375" style="56" customWidth="1"/>
    <col min="10242" max="10242" width="49.77734375" style="56" customWidth="1"/>
    <col min="10243" max="10243" width="17" style="56" customWidth="1"/>
    <col min="10244" max="10249" width="10.6640625" style="56" customWidth="1"/>
    <col min="10250" max="10250" width="12.77734375" style="56" customWidth="1"/>
    <col min="10251" max="10496" width="9.33203125" style="56"/>
    <col min="10497" max="10497" width="15.77734375" style="56" customWidth="1"/>
    <col min="10498" max="10498" width="49.77734375" style="56" customWidth="1"/>
    <col min="10499" max="10499" width="17" style="56" customWidth="1"/>
    <col min="10500" max="10505" width="10.6640625" style="56" customWidth="1"/>
    <col min="10506" max="10506" width="12.77734375" style="56" customWidth="1"/>
    <col min="10507" max="10752" width="9.33203125" style="56"/>
    <col min="10753" max="10753" width="15.77734375" style="56" customWidth="1"/>
    <col min="10754" max="10754" width="49.77734375" style="56" customWidth="1"/>
    <col min="10755" max="10755" width="17" style="56" customWidth="1"/>
    <col min="10756" max="10761" width="10.6640625" style="56" customWidth="1"/>
    <col min="10762" max="10762" width="12.77734375" style="56" customWidth="1"/>
    <col min="10763" max="11008" width="9.33203125" style="56"/>
    <col min="11009" max="11009" width="15.77734375" style="56" customWidth="1"/>
    <col min="11010" max="11010" width="49.77734375" style="56" customWidth="1"/>
    <col min="11011" max="11011" width="17" style="56" customWidth="1"/>
    <col min="11012" max="11017" width="10.6640625" style="56" customWidth="1"/>
    <col min="11018" max="11018" width="12.77734375" style="56" customWidth="1"/>
    <col min="11019" max="11264" width="9.33203125" style="56"/>
    <col min="11265" max="11265" width="15.77734375" style="56" customWidth="1"/>
    <col min="11266" max="11266" width="49.77734375" style="56" customWidth="1"/>
    <col min="11267" max="11267" width="17" style="56" customWidth="1"/>
    <col min="11268" max="11273" width="10.6640625" style="56" customWidth="1"/>
    <col min="11274" max="11274" width="12.77734375" style="56" customWidth="1"/>
    <col min="11275" max="11520" width="9.33203125" style="56"/>
    <col min="11521" max="11521" width="15.77734375" style="56" customWidth="1"/>
    <col min="11522" max="11522" width="49.77734375" style="56" customWidth="1"/>
    <col min="11523" max="11523" width="17" style="56" customWidth="1"/>
    <col min="11524" max="11529" width="10.6640625" style="56" customWidth="1"/>
    <col min="11530" max="11530" width="12.77734375" style="56" customWidth="1"/>
    <col min="11531" max="11776" width="9.33203125" style="56"/>
    <col min="11777" max="11777" width="15.77734375" style="56" customWidth="1"/>
    <col min="11778" max="11778" width="49.77734375" style="56" customWidth="1"/>
    <col min="11779" max="11779" width="17" style="56" customWidth="1"/>
    <col min="11780" max="11785" width="10.6640625" style="56" customWidth="1"/>
    <col min="11786" max="11786" width="12.77734375" style="56" customWidth="1"/>
    <col min="11787" max="12032" width="9.33203125" style="56"/>
    <col min="12033" max="12033" width="15.77734375" style="56" customWidth="1"/>
    <col min="12034" max="12034" width="49.77734375" style="56" customWidth="1"/>
    <col min="12035" max="12035" width="17" style="56" customWidth="1"/>
    <col min="12036" max="12041" width="10.6640625" style="56" customWidth="1"/>
    <col min="12042" max="12042" width="12.77734375" style="56" customWidth="1"/>
    <col min="12043" max="12288" width="9.33203125" style="56"/>
    <col min="12289" max="12289" width="15.77734375" style="56" customWidth="1"/>
    <col min="12290" max="12290" width="49.77734375" style="56" customWidth="1"/>
    <col min="12291" max="12291" width="17" style="56" customWidth="1"/>
    <col min="12292" max="12297" width="10.6640625" style="56" customWidth="1"/>
    <col min="12298" max="12298" width="12.77734375" style="56" customWidth="1"/>
    <col min="12299" max="12544" width="9.33203125" style="56"/>
    <col min="12545" max="12545" width="15.77734375" style="56" customWidth="1"/>
    <col min="12546" max="12546" width="49.77734375" style="56" customWidth="1"/>
    <col min="12547" max="12547" width="17" style="56" customWidth="1"/>
    <col min="12548" max="12553" width="10.6640625" style="56" customWidth="1"/>
    <col min="12554" max="12554" width="12.77734375" style="56" customWidth="1"/>
    <col min="12555" max="12800" width="9.33203125" style="56"/>
    <col min="12801" max="12801" width="15.77734375" style="56" customWidth="1"/>
    <col min="12802" max="12802" width="49.77734375" style="56" customWidth="1"/>
    <col min="12803" max="12803" width="17" style="56" customWidth="1"/>
    <col min="12804" max="12809" width="10.6640625" style="56" customWidth="1"/>
    <col min="12810" max="12810" width="12.77734375" style="56" customWidth="1"/>
    <col min="12811" max="13056" width="9.33203125" style="56"/>
    <col min="13057" max="13057" width="15.77734375" style="56" customWidth="1"/>
    <col min="13058" max="13058" width="49.77734375" style="56" customWidth="1"/>
    <col min="13059" max="13059" width="17" style="56" customWidth="1"/>
    <col min="13060" max="13065" width="10.6640625" style="56" customWidth="1"/>
    <col min="13066" max="13066" width="12.77734375" style="56" customWidth="1"/>
    <col min="13067" max="13312" width="9.33203125" style="56"/>
    <col min="13313" max="13313" width="15.77734375" style="56" customWidth="1"/>
    <col min="13314" max="13314" width="49.77734375" style="56" customWidth="1"/>
    <col min="13315" max="13315" width="17" style="56" customWidth="1"/>
    <col min="13316" max="13321" width="10.6640625" style="56" customWidth="1"/>
    <col min="13322" max="13322" width="12.77734375" style="56" customWidth="1"/>
    <col min="13323" max="13568" width="9.33203125" style="56"/>
    <col min="13569" max="13569" width="15.77734375" style="56" customWidth="1"/>
    <col min="13570" max="13570" width="49.77734375" style="56" customWidth="1"/>
    <col min="13571" max="13571" width="17" style="56" customWidth="1"/>
    <col min="13572" max="13577" width="10.6640625" style="56" customWidth="1"/>
    <col min="13578" max="13578" width="12.77734375" style="56" customWidth="1"/>
    <col min="13579" max="13824" width="9.33203125" style="56"/>
    <col min="13825" max="13825" width="15.77734375" style="56" customWidth="1"/>
    <col min="13826" max="13826" width="49.77734375" style="56" customWidth="1"/>
    <col min="13827" max="13827" width="17" style="56" customWidth="1"/>
    <col min="13828" max="13833" width="10.6640625" style="56" customWidth="1"/>
    <col min="13834" max="13834" width="12.77734375" style="56" customWidth="1"/>
    <col min="13835" max="14080" width="9.33203125" style="56"/>
    <col min="14081" max="14081" width="15.77734375" style="56" customWidth="1"/>
    <col min="14082" max="14082" width="49.77734375" style="56" customWidth="1"/>
    <col min="14083" max="14083" width="17" style="56" customWidth="1"/>
    <col min="14084" max="14089" width="10.6640625" style="56" customWidth="1"/>
    <col min="14090" max="14090" width="12.77734375" style="56" customWidth="1"/>
    <col min="14091" max="14336" width="9.33203125" style="56"/>
    <col min="14337" max="14337" width="15.77734375" style="56" customWidth="1"/>
    <col min="14338" max="14338" width="49.77734375" style="56" customWidth="1"/>
    <col min="14339" max="14339" width="17" style="56" customWidth="1"/>
    <col min="14340" max="14345" width="10.6640625" style="56" customWidth="1"/>
    <col min="14346" max="14346" width="12.77734375" style="56" customWidth="1"/>
    <col min="14347" max="14592" width="9.33203125" style="56"/>
    <col min="14593" max="14593" width="15.77734375" style="56" customWidth="1"/>
    <col min="14594" max="14594" width="49.77734375" style="56" customWidth="1"/>
    <col min="14595" max="14595" width="17" style="56" customWidth="1"/>
    <col min="14596" max="14601" width="10.6640625" style="56" customWidth="1"/>
    <col min="14602" max="14602" width="12.77734375" style="56" customWidth="1"/>
    <col min="14603" max="14848" width="9.33203125" style="56"/>
    <col min="14849" max="14849" width="15.77734375" style="56" customWidth="1"/>
    <col min="14850" max="14850" width="49.77734375" style="56" customWidth="1"/>
    <col min="14851" max="14851" width="17" style="56" customWidth="1"/>
    <col min="14852" max="14857" width="10.6640625" style="56" customWidth="1"/>
    <col min="14858" max="14858" width="12.77734375" style="56" customWidth="1"/>
    <col min="14859" max="15104" width="9.33203125" style="56"/>
    <col min="15105" max="15105" width="15.77734375" style="56" customWidth="1"/>
    <col min="15106" max="15106" width="49.77734375" style="56" customWidth="1"/>
    <col min="15107" max="15107" width="17" style="56" customWidth="1"/>
    <col min="15108" max="15113" width="10.6640625" style="56" customWidth="1"/>
    <col min="15114" max="15114" width="12.77734375" style="56" customWidth="1"/>
    <col min="15115" max="15360" width="9.33203125" style="56"/>
    <col min="15361" max="15361" width="15.77734375" style="56" customWidth="1"/>
    <col min="15362" max="15362" width="49.77734375" style="56" customWidth="1"/>
    <col min="15363" max="15363" width="17" style="56" customWidth="1"/>
    <col min="15364" max="15369" width="10.6640625" style="56" customWidth="1"/>
    <col min="15370" max="15370" width="12.77734375" style="56" customWidth="1"/>
    <col min="15371" max="15616" width="9.33203125" style="56"/>
    <col min="15617" max="15617" width="15.77734375" style="56" customWidth="1"/>
    <col min="15618" max="15618" width="49.77734375" style="56" customWidth="1"/>
    <col min="15619" max="15619" width="17" style="56" customWidth="1"/>
    <col min="15620" max="15625" width="10.6640625" style="56" customWidth="1"/>
    <col min="15626" max="15626" width="12.77734375" style="56" customWidth="1"/>
    <col min="15627" max="15872" width="9.33203125" style="56"/>
    <col min="15873" max="15873" width="15.77734375" style="56" customWidth="1"/>
    <col min="15874" max="15874" width="49.77734375" style="56" customWidth="1"/>
    <col min="15875" max="15875" width="17" style="56" customWidth="1"/>
    <col min="15876" max="15881" width="10.6640625" style="56" customWidth="1"/>
    <col min="15882" max="15882" width="12.77734375" style="56" customWidth="1"/>
    <col min="15883" max="16128" width="9.33203125" style="56"/>
    <col min="16129" max="16129" width="15.77734375" style="56" customWidth="1"/>
    <col min="16130" max="16130" width="49.77734375" style="56" customWidth="1"/>
    <col min="16131" max="16131" width="17" style="56" customWidth="1"/>
    <col min="16132" max="16137" width="10.6640625" style="56" customWidth="1"/>
    <col min="16138" max="16138" width="12.77734375" style="56" customWidth="1"/>
    <col min="16139" max="16384" width="9.33203125" style="56"/>
  </cols>
  <sheetData>
    <row r="1" spans="1:11" x14ac:dyDescent="0.25">
      <c r="A1" s="55" t="s">
        <v>63</v>
      </c>
    </row>
    <row r="2" spans="1:11" x14ac:dyDescent="0.25">
      <c r="A2" s="57" t="s">
        <v>64</v>
      </c>
    </row>
    <row r="3" spans="1:11" ht="13.8" thickBot="1" x14ac:dyDescent="0.3"/>
    <row r="4" spans="1:11" ht="18" thickTop="1" x14ac:dyDescent="0.25">
      <c r="A4" s="191" t="s">
        <v>65</v>
      </c>
      <c r="B4" s="191"/>
      <c r="C4" s="191"/>
      <c r="D4" s="58"/>
      <c r="E4" s="58"/>
    </row>
    <row r="5" spans="1:11" ht="13.8" x14ac:dyDescent="0.25">
      <c r="A5" s="59" t="s">
        <v>66</v>
      </c>
      <c r="B5" s="60" t="s">
        <v>67</v>
      </c>
      <c r="C5" s="61" t="s">
        <v>68</v>
      </c>
    </row>
    <row r="6" spans="1:11" ht="13.8" x14ac:dyDescent="0.25">
      <c r="A6" s="59" t="s">
        <v>69</v>
      </c>
      <c r="B6" s="62" t="s">
        <v>70</v>
      </c>
      <c r="C6" s="63">
        <v>0.2</v>
      </c>
      <c r="E6" s="64"/>
      <c r="F6" s="64"/>
      <c r="G6" s="64"/>
      <c r="H6" s="64"/>
      <c r="I6" s="64"/>
      <c r="J6" s="64"/>
      <c r="K6" s="64"/>
    </row>
    <row r="7" spans="1:11" ht="13.8" x14ac:dyDescent="0.25">
      <c r="A7" s="59" t="s">
        <v>71</v>
      </c>
      <c r="B7" s="62" t="s">
        <v>72</v>
      </c>
      <c r="C7" s="63">
        <v>7.5000000000000006E-3</v>
      </c>
      <c r="E7" s="64"/>
      <c r="F7" s="64"/>
      <c r="G7" s="64"/>
      <c r="H7" s="64"/>
      <c r="I7" s="64"/>
      <c r="J7" s="64"/>
      <c r="K7" s="64"/>
    </row>
    <row r="8" spans="1:11" ht="13.8" x14ac:dyDescent="0.25">
      <c r="A8" s="59" t="s">
        <v>73</v>
      </c>
      <c r="B8" s="62" t="s">
        <v>74</v>
      </c>
      <c r="C8" s="63">
        <v>5.0000000000000001E-3</v>
      </c>
      <c r="E8" s="64"/>
      <c r="F8" s="64"/>
      <c r="G8" s="64"/>
      <c r="H8" s="64"/>
      <c r="I8" s="64"/>
      <c r="J8" s="64"/>
      <c r="K8" s="64"/>
    </row>
    <row r="9" spans="1:11" ht="13.8" x14ac:dyDescent="0.25">
      <c r="A9" s="59" t="s">
        <v>75</v>
      </c>
      <c r="B9" s="62" t="s">
        <v>76</v>
      </c>
      <c r="C9" s="63" t="s">
        <v>77</v>
      </c>
      <c r="E9" s="64"/>
      <c r="F9" s="64"/>
      <c r="G9" s="64"/>
      <c r="H9" s="64"/>
      <c r="I9" s="64"/>
      <c r="J9" s="64"/>
      <c r="K9" s="64"/>
    </row>
    <row r="10" spans="1:11" ht="13.8" x14ac:dyDescent="0.25">
      <c r="A10" s="59" t="s">
        <v>78</v>
      </c>
      <c r="B10" s="62" t="s">
        <v>79</v>
      </c>
      <c r="C10" s="63" t="s">
        <v>80</v>
      </c>
      <c r="E10" s="64"/>
      <c r="F10" s="64"/>
      <c r="G10" s="64"/>
      <c r="H10" s="64"/>
      <c r="I10" s="64"/>
      <c r="J10" s="64"/>
      <c r="K10" s="64"/>
    </row>
    <row r="11" spans="1:11" ht="13.8" x14ac:dyDescent="0.25">
      <c r="A11" s="59" t="s">
        <v>81</v>
      </c>
      <c r="B11" s="62" t="s">
        <v>82</v>
      </c>
      <c r="C11" s="63">
        <v>2.5000000000000001E-2</v>
      </c>
      <c r="E11" s="64"/>
      <c r="F11" s="64"/>
      <c r="G11" s="64"/>
      <c r="H11" s="64"/>
      <c r="I11" s="64"/>
      <c r="J11" s="64"/>
      <c r="K11" s="64"/>
    </row>
    <row r="12" spans="1:11" ht="13.8" x14ac:dyDescent="0.25">
      <c r="A12" s="59" t="s">
        <v>83</v>
      </c>
      <c r="B12" s="62" t="s">
        <v>84</v>
      </c>
      <c r="C12" s="63">
        <v>0.03</v>
      </c>
      <c r="E12" s="64"/>
      <c r="F12" s="64"/>
      <c r="G12" s="64"/>
      <c r="H12" s="64"/>
      <c r="I12" s="64"/>
      <c r="J12" s="64"/>
      <c r="K12" s="64"/>
    </row>
    <row r="13" spans="1:11" ht="13.8" x14ac:dyDescent="0.25">
      <c r="A13" s="59" t="s">
        <v>85</v>
      </c>
      <c r="B13" s="62" t="s">
        <v>86</v>
      </c>
      <c r="C13" s="63">
        <v>0.08</v>
      </c>
      <c r="E13" s="64"/>
      <c r="F13" s="64"/>
      <c r="G13" s="64"/>
      <c r="H13" s="64"/>
      <c r="I13" s="64"/>
      <c r="J13" s="64"/>
      <c r="K13" s="64"/>
    </row>
    <row r="14" spans="1:11" ht="13.8" x14ac:dyDescent="0.25">
      <c r="A14" s="59" t="s">
        <v>87</v>
      </c>
      <c r="B14" s="65" t="s">
        <v>88</v>
      </c>
      <c r="C14" s="66">
        <f>SUM(C6:C13)</f>
        <v>0.34750000000000003</v>
      </c>
      <c r="E14" s="64"/>
      <c r="F14" s="64"/>
      <c r="G14" s="64"/>
      <c r="H14" s="64"/>
      <c r="I14" s="64"/>
      <c r="J14" s="64"/>
      <c r="K14" s="64"/>
    </row>
    <row r="15" spans="1:11" ht="13.8" x14ac:dyDescent="0.25">
      <c r="A15" s="67"/>
      <c r="B15" s="68"/>
      <c r="C15" s="69"/>
      <c r="E15" s="64"/>
      <c r="F15" s="64"/>
      <c r="G15" s="64"/>
      <c r="H15" s="64"/>
      <c r="I15" s="64"/>
      <c r="J15" s="64"/>
      <c r="K15" s="64"/>
    </row>
    <row r="16" spans="1:11" ht="13.8" x14ac:dyDescent="0.25">
      <c r="A16" s="59" t="s">
        <v>89</v>
      </c>
      <c r="B16" s="62" t="s">
        <v>90</v>
      </c>
      <c r="C16" s="63">
        <v>6.0499999999999998E-2</v>
      </c>
      <c r="E16" s="64"/>
      <c r="F16" s="64"/>
      <c r="G16" s="64"/>
      <c r="H16" s="64"/>
      <c r="I16" s="64"/>
      <c r="J16" s="64"/>
      <c r="K16" s="64"/>
    </row>
    <row r="17" spans="1:11" ht="13.8" x14ac:dyDescent="0.25">
      <c r="A17" s="59" t="s">
        <v>91</v>
      </c>
      <c r="B17" s="62" t="s">
        <v>92</v>
      </c>
      <c r="C17" s="63">
        <v>8.3299999999999999E-2</v>
      </c>
      <c r="E17" s="64"/>
      <c r="F17" s="64"/>
      <c r="G17" s="64"/>
      <c r="H17" s="64"/>
      <c r="I17" s="64"/>
      <c r="J17" s="64"/>
      <c r="K17" s="64"/>
    </row>
    <row r="18" spans="1:11" ht="13.8" x14ac:dyDescent="0.25">
      <c r="A18" s="59" t="s">
        <v>93</v>
      </c>
      <c r="B18" s="62" t="s">
        <v>94</v>
      </c>
      <c r="C18" s="63">
        <v>6.0000000000000006E-4</v>
      </c>
      <c r="E18" s="64"/>
      <c r="F18" s="64"/>
      <c r="G18" s="64"/>
      <c r="H18" s="64"/>
      <c r="I18" s="64"/>
      <c r="J18" s="64"/>
      <c r="K18" s="64"/>
    </row>
    <row r="19" spans="1:11" ht="13.8" x14ac:dyDescent="0.25">
      <c r="A19" s="59" t="s">
        <v>95</v>
      </c>
      <c r="B19" s="62" t="s">
        <v>96</v>
      </c>
      <c r="C19" s="63">
        <v>8.2000000000000007E-3</v>
      </c>
      <c r="E19" s="64"/>
      <c r="F19" s="64"/>
      <c r="G19" s="64"/>
      <c r="H19" s="64"/>
      <c r="I19" s="64"/>
      <c r="J19" s="64"/>
      <c r="K19" s="64"/>
    </row>
    <row r="20" spans="1:11" ht="13.8" x14ac:dyDescent="0.25">
      <c r="A20" s="59" t="s">
        <v>97</v>
      </c>
      <c r="B20" s="62" t="s">
        <v>98</v>
      </c>
      <c r="C20" s="63">
        <v>3.1000000000000003E-3</v>
      </c>
      <c r="E20" s="64"/>
      <c r="F20" s="64"/>
      <c r="G20" s="64"/>
      <c r="H20" s="64"/>
      <c r="I20" s="64"/>
      <c r="J20" s="64"/>
      <c r="K20" s="64"/>
    </row>
    <row r="21" spans="1:11" ht="13.8" x14ac:dyDescent="0.25">
      <c r="A21" s="59" t="s">
        <v>99</v>
      </c>
      <c r="B21" s="62" t="s">
        <v>100</v>
      </c>
      <c r="C21" s="63">
        <v>1.66E-2</v>
      </c>
      <c r="E21" s="64"/>
      <c r="F21" s="64"/>
      <c r="G21" s="64"/>
      <c r="H21" s="64"/>
      <c r="I21" s="64"/>
      <c r="J21" s="64"/>
      <c r="K21" s="64"/>
    </row>
    <row r="22" spans="1:11" ht="13.8" x14ac:dyDescent="0.25">
      <c r="A22" s="59" t="s">
        <v>101</v>
      </c>
      <c r="B22" s="65" t="s">
        <v>102</v>
      </c>
      <c r="C22" s="66">
        <f>SUM(C16:C21)</f>
        <v>0.17229999999999998</v>
      </c>
      <c r="E22" s="64"/>
      <c r="F22" s="64"/>
      <c r="G22" s="64"/>
      <c r="H22" s="64"/>
      <c r="I22" s="64"/>
      <c r="J22" s="64"/>
      <c r="K22" s="64"/>
    </row>
    <row r="23" spans="1:11" ht="13.8" x14ac:dyDescent="0.25">
      <c r="A23" s="67"/>
      <c r="B23" s="68"/>
      <c r="C23" s="69"/>
      <c r="E23" s="64"/>
      <c r="F23" s="64"/>
      <c r="G23" s="64"/>
      <c r="H23" s="64"/>
      <c r="I23" s="64"/>
      <c r="J23" s="64"/>
      <c r="K23" s="64"/>
    </row>
    <row r="24" spans="1:11" ht="13.8" x14ac:dyDescent="0.25">
      <c r="A24" s="59" t="s">
        <v>103</v>
      </c>
      <c r="B24" s="62" t="s">
        <v>104</v>
      </c>
      <c r="C24" s="63">
        <v>3.7999999999999999E-2</v>
      </c>
      <c r="D24" s="70"/>
      <c r="E24" s="64"/>
      <c r="F24" s="64"/>
      <c r="G24" s="64"/>
      <c r="H24" s="64"/>
      <c r="I24" s="64"/>
      <c r="J24" s="64"/>
      <c r="K24" s="64"/>
    </row>
    <row r="25" spans="1:11" ht="13.8" x14ac:dyDescent="0.25">
      <c r="A25" s="59" t="s">
        <v>105</v>
      </c>
      <c r="B25" s="62" t="s">
        <v>106</v>
      </c>
      <c r="C25" s="63">
        <v>5.0599999999999999E-2</v>
      </c>
      <c r="E25" s="64"/>
      <c r="F25" s="64"/>
      <c r="G25" s="71"/>
      <c r="H25" s="64"/>
      <c r="I25" s="64"/>
      <c r="J25" s="64"/>
      <c r="K25" s="64"/>
    </row>
    <row r="26" spans="1:11" ht="13.8" x14ac:dyDescent="0.25">
      <c r="A26" s="59" t="s">
        <v>107</v>
      </c>
      <c r="B26" s="62" t="s">
        <v>108</v>
      </c>
      <c r="C26" s="63">
        <v>4.2000000000000006E-3</v>
      </c>
      <c r="E26" s="64"/>
      <c r="F26" s="64"/>
      <c r="G26" s="64"/>
      <c r="H26" s="64"/>
      <c r="I26" s="64"/>
      <c r="J26" s="64"/>
      <c r="K26" s="64"/>
    </row>
    <row r="27" spans="1:11" ht="13.8" x14ac:dyDescent="0.25">
      <c r="A27" s="59" t="s">
        <v>109</v>
      </c>
      <c r="B27" s="62" t="s">
        <v>110</v>
      </c>
      <c r="C27" s="63">
        <v>3.7100000000000001E-2</v>
      </c>
      <c r="E27" s="64"/>
      <c r="F27" s="72"/>
      <c r="G27" s="64"/>
      <c r="H27" s="64"/>
      <c r="I27" s="64"/>
      <c r="J27" s="64"/>
      <c r="K27" s="64"/>
    </row>
    <row r="28" spans="1:11" ht="13.8" x14ac:dyDescent="0.25">
      <c r="A28" s="59" t="s">
        <v>111</v>
      </c>
      <c r="B28" s="62" t="s">
        <v>112</v>
      </c>
      <c r="C28" s="63">
        <v>2.6000000000000003E-3</v>
      </c>
      <c r="E28" s="64"/>
      <c r="F28" s="64"/>
      <c r="G28" s="64"/>
      <c r="H28" s="64"/>
      <c r="I28" s="64"/>
      <c r="J28" s="64"/>
      <c r="K28" s="64"/>
    </row>
    <row r="29" spans="1:11" ht="13.8" x14ac:dyDescent="0.25">
      <c r="A29" s="59" t="s">
        <v>113</v>
      </c>
      <c r="B29" s="65" t="s">
        <v>114</v>
      </c>
      <c r="C29" s="66">
        <f>SUM(C24:C28)</f>
        <v>0.13249999999999998</v>
      </c>
      <c r="E29" s="64"/>
      <c r="F29" s="64"/>
      <c r="G29" s="64"/>
      <c r="H29" s="64"/>
      <c r="I29" s="64"/>
      <c r="J29" s="64"/>
      <c r="K29" s="64"/>
    </row>
    <row r="30" spans="1:11" ht="13.8" x14ac:dyDescent="0.25">
      <c r="A30" s="67"/>
      <c r="B30" s="68"/>
      <c r="C30" s="69"/>
      <c r="E30" s="64"/>
      <c r="F30" s="64"/>
      <c r="G30" s="64"/>
      <c r="H30" s="64"/>
      <c r="I30" s="64"/>
      <c r="J30" s="64"/>
      <c r="K30" s="64"/>
    </row>
    <row r="31" spans="1:11" ht="13.8" x14ac:dyDescent="0.25">
      <c r="A31" s="59" t="s">
        <v>115</v>
      </c>
      <c r="B31" s="62" t="s">
        <v>116</v>
      </c>
      <c r="C31" s="63">
        <f>ROUND(C14*C22,4)</f>
        <v>5.9900000000000002E-2</v>
      </c>
      <c r="E31" s="64"/>
      <c r="F31" s="64"/>
      <c r="G31" s="64"/>
      <c r="H31" s="64"/>
      <c r="I31" s="64"/>
      <c r="J31" s="64"/>
      <c r="K31" s="64"/>
    </row>
    <row r="32" spans="1:11" ht="27.6" x14ac:dyDescent="0.25">
      <c r="A32" s="59" t="s">
        <v>117</v>
      </c>
      <c r="B32" s="73" t="s">
        <v>118</v>
      </c>
      <c r="C32" s="63">
        <f>ROUND((C24*C14),4)</f>
        <v>1.32E-2</v>
      </c>
      <c r="E32" s="64"/>
      <c r="F32" s="64"/>
      <c r="G32" s="64"/>
      <c r="H32" s="64"/>
      <c r="I32" s="64"/>
      <c r="J32" s="64"/>
      <c r="K32" s="64"/>
    </row>
    <row r="33" spans="1:11" ht="13.8" x14ac:dyDescent="0.25">
      <c r="A33" s="59" t="s">
        <v>119</v>
      </c>
      <c r="B33" s="74" t="s">
        <v>120</v>
      </c>
      <c r="C33" s="75">
        <f>SUM(C31:C32)</f>
        <v>7.3099999999999998E-2</v>
      </c>
      <c r="E33" s="64"/>
      <c r="F33" s="64"/>
      <c r="G33" s="64"/>
      <c r="H33" s="64"/>
      <c r="I33" s="64"/>
      <c r="J33" s="64"/>
      <c r="K33" s="64"/>
    </row>
    <row r="34" spans="1:11" ht="14.4" thickBot="1" x14ac:dyDescent="0.3">
      <c r="A34" s="76"/>
      <c r="B34" s="77" t="s">
        <v>121</v>
      </c>
      <c r="C34" s="78">
        <f>C33+C29+C22+C14</f>
        <v>0.72540000000000004</v>
      </c>
      <c r="E34" s="64"/>
      <c r="F34" s="64"/>
      <c r="G34" s="64"/>
      <c r="H34" s="64"/>
      <c r="I34" s="64"/>
      <c r="J34" s="64"/>
      <c r="K34" s="64"/>
    </row>
  </sheetData>
  <mergeCells count="1">
    <mergeCell ref="A4:C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opLeftCell="A11" workbookViewId="0">
      <selection activeCell="B12" sqref="B12:C12"/>
    </sheetView>
  </sheetViews>
  <sheetFormatPr defaultRowHeight="13.2" x14ac:dyDescent="0.25"/>
  <cols>
    <col min="1" max="1" width="10" style="56" customWidth="1"/>
    <col min="2" max="2" width="78.33203125" style="56" customWidth="1"/>
    <col min="3" max="3" width="16" style="56" customWidth="1"/>
    <col min="4" max="4" width="12" style="56" hidden="1" customWidth="1"/>
    <col min="5" max="5" width="16" style="56" hidden="1" customWidth="1"/>
    <col min="6" max="6" width="16.77734375" style="56" hidden="1" customWidth="1"/>
    <col min="7" max="7" width="14.77734375" style="56" hidden="1" customWidth="1"/>
    <col min="8" max="8" width="5.109375" style="56" hidden="1" customWidth="1"/>
    <col min="9" max="9" width="8" style="56" hidden="1" customWidth="1"/>
    <col min="10" max="10" width="3.77734375" style="56" hidden="1" customWidth="1"/>
    <col min="11" max="11" width="10.44140625" style="56" hidden="1" customWidth="1"/>
    <col min="12" max="256" width="9.33203125" style="56"/>
    <col min="257" max="257" width="10" style="56" customWidth="1"/>
    <col min="258" max="258" width="78.33203125" style="56" customWidth="1"/>
    <col min="259" max="259" width="16" style="56" customWidth="1"/>
    <col min="260" max="267" width="0" style="56" hidden="1" customWidth="1"/>
    <col min="268" max="512" width="9.33203125" style="56"/>
    <col min="513" max="513" width="10" style="56" customWidth="1"/>
    <col min="514" max="514" width="78.33203125" style="56" customWidth="1"/>
    <col min="515" max="515" width="16" style="56" customWidth="1"/>
    <col min="516" max="523" width="0" style="56" hidden="1" customWidth="1"/>
    <col min="524" max="768" width="9.33203125" style="56"/>
    <col min="769" max="769" width="10" style="56" customWidth="1"/>
    <col min="770" max="770" width="78.33203125" style="56" customWidth="1"/>
    <col min="771" max="771" width="16" style="56" customWidth="1"/>
    <col min="772" max="779" width="0" style="56" hidden="1" customWidth="1"/>
    <col min="780" max="1024" width="9.33203125" style="56"/>
    <col min="1025" max="1025" width="10" style="56" customWidth="1"/>
    <col min="1026" max="1026" width="78.33203125" style="56" customWidth="1"/>
    <col min="1027" max="1027" width="16" style="56" customWidth="1"/>
    <col min="1028" max="1035" width="0" style="56" hidden="1" customWidth="1"/>
    <col min="1036" max="1280" width="9.33203125" style="56"/>
    <col min="1281" max="1281" width="10" style="56" customWidth="1"/>
    <col min="1282" max="1282" width="78.33203125" style="56" customWidth="1"/>
    <col min="1283" max="1283" width="16" style="56" customWidth="1"/>
    <col min="1284" max="1291" width="0" style="56" hidden="1" customWidth="1"/>
    <col min="1292" max="1536" width="9.33203125" style="56"/>
    <col min="1537" max="1537" width="10" style="56" customWidth="1"/>
    <col min="1538" max="1538" width="78.33203125" style="56" customWidth="1"/>
    <col min="1539" max="1539" width="16" style="56" customWidth="1"/>
    <col min="1540" max="1547" width="0" style="56" hidden="1" customWidth="1"/>
    <col min="1548" max="1792" width="9.33203125" style="56"/>
    <col min="1793" max="1793" width="10" style="56" customWidth="1"/>
    <col min="1794" max="1794" width="78.33203125" style="56" customWidth="1"/>
    <col min="1795" max="1795" width="16" style="56" customWidth="1"/>
    <col min="1796" max="1803" width="0" style="56" hidden="1" customWidth="1"/>
    <col min="1804" max="2048" width="9.33203125" style="56"/>
    <col min="2049" max="2049" width="10" style="56" customWidth="1"/>
    <col min="2050" max="2050" width="78.33203125" style="56" customWidth="1"/>
    <col min="2051" max="2051" width="16" style="56" customWidth="1"/>
    <col min="2052" max="2059" width="0" style="56" hidden="1" customWidth="1"/>
    <col min="2060" max="2304" width="9.33203125" style="56"/>
    <col min="2305" max="2305" width="10" style="56" customWidth="1"/>
    <col min="2306" max="2306" width="78.33203125" style="56" customWidth="1"/>
    <col min="2307" max="2307" width="16" style="56" customWidth="1"/>
    <col min="2308" max="2315" width="0" style="56" hidden="1" customWidth="1"/>
    <col min="2316" max="2560" width="9.33203125" style="56"/>
    <col min="2561" max="2561" width="10" style="56" customWidth="1"/>
    <col min="2562" max="2562" width="78.33203125" style="56" customWidth="1"/>
    <col min="2563" max="2563" width="16" style="56" customWidth="1"/>
    <col min="2564" max="2571" width="0" style="56" hidden="1" customWidth="1"/>
    <col min="2572" max="2816" width="9.33203125" style="56"/>
    <col min="2817" max="2817" width="10" style="56" customWidth="1"/>
    <col min="2818" max="2818" width="78.33203125" style="56" customWidth="1"/>
    <col min="2819" max="2819" width="16" style="56" customWidth="1"/>
    <col min="2820" max="2827" width="0" style="56" hidden="1" customWidth="1"/>
    <col min="2828" max="3072" width="9.33203125" style="56"/>
    <col min="3073" max="3073" width="10" style="56" customWidth="1"/>
    <col min="3074" max="3074" width="78.33203125" style="56" customWidth="1"/>
    <col min="3075" max="3075" width="16" style="56" customWidth="1"/>
    <col min="3076" max="3083" width="0" style="56" hidden="1" customWidth="1"/>
    <col min="3084" max="3328" width="9.33203125" style="56"/>
    <col min="3329" max="3329" width="10" style="56" customWidth="1"/>
    <col min="3330" max="3330" width="78.33203125" style="56" customWidth="1"/>
    <col min="3331" max="3331" width="16" style="56" customWidth="1"/>
    <col min="3332" max="3339" width="0" style="56" hidden="1" customWidth="1"/>
    <col min="3340" max="3584" width="9.33203125" style="56"/>
    <col min="3585" max="3585" width="10" style="56" customWidth="1"/>
    <col min="3586" max="3586" width="78.33203125" style="56" customWidth="1"/>
    <col min="3587" max="3587" width="16" style="56" customWidth="1"/>
    <col min="3588" max="3595" width="0" style="56" hidden="1" customWidth="1"/>
    <col min="3596" max="3840" width="9.33203125" style="56"/>
    <col min="3841" max="3841" width="10" style="56" customWidth="1"/>
    <col min="3842" max="3842" width="78.33203125" style="56" customWidth="1"/>
    <col min="3843" max="3843" width="16" style="56" customWidth="1"/>
    <col min="3844" max="3851" width="0" style="56" hidden="1" customWidth="1"/>
    <col min="3852" max="4096" width="9.33203125" style="56"/>
    <col min="4097" max="4097" width="10" style="56" customWidth="1"/>
    <col min="4098" max="4098" width="78.33203125" style="56" customWidth="1"/>
    <col min="4099" max="4099" width="16" style="56" customWidth="1"/>
    <col min="4100" max="4107" width="0" style="56" hidden="1" customWidth="1"/>
    <col min="4108" max="4352" width="9.33203125" style="56"/>
    <col min="4353" max="4353" width="10" style="56" customWidth="1"/>
    <col min="4354" max="4354" width="78.33203125" style="56" customWidth="1"/>
    <col min="4355" max="4355" width="16" style="56" customWidth="1"/>
    <col min="4356" max="4363" width="0" style="56" hidden="1" customWidth="1"/>
    <col min="4364" max="4608" width="9.33203125" style="56"/>
    <col min="4609" max="4609" width="10" style="56" customWidth="1"/>
    <col min="4610" max="4610" width="78.33203125" style="56" customWidth="1"/>
    <col min="4611" max="4611" width="16" style="56" customWidth="1"/>
    <col min="4612" max="4619" width="0" style="56" hidden="1" customWidth="1"/>
    <col min="4620" max="4864" width="9.33203125" style="56"/>
    <col min="4865" max="4865" width="10" style="56" customWidth="1"/>
    <col min="4866" max="4866" width="78.33203125" style="56" customWidth="1"/>
    <col min="4867" max="4867" width="16" style="56" customWidth="1"/>
    <col min="4868" max="4875" width="0" style="56" hidden="1" customWidth="1"/>
    <col min="4876" max="5120" width="9.33203125" style="56"/>
    <col min="5121" max="5121" width="10" style="56" customWidth="1"/>
    <col min="5122" max="5122" width="78.33203125" style="56" customWidth="1"/>
    <col min="5123" max="5123" width="16" style="56" customWidth="1"/>
    <col min="5124" max="5131" width="0" style="56" hidden="1" customWidth="1"/>
    <col min="5132" max="5376" width="9.33203125" style="56"/>
    <col min="5377" max="5377" width="10" style="56" customWidth="1"/>
    <col min="5378" max="5378" width="78.33203125" style="56" customWidth="1"/>
    <col min="5379" max="5379" width="16" style="56" customWidth="1"/>
    <col min="5380" max="5387" width="0" style="56" hidden="1" customWidth="1"/>
    <col min="5388" max="5632" width="9.33203125" style="56"/>
    <col min="5633" max="5633" width="10" style="56" customWidth="1"/>
    <col min="5634" max="5634" width="78.33203125" style="56" customWidth="1"/>
    <col min="5635" max="5635" width="16" style="56" customWidth="1"/>
    <col min="5636" max="5643" width="0" style="56" hidden="1" customWidth="1"/>
    <col min="5644" max="5888" width="9.33203125" style="56"/>
    <col min="5889" max="5889" width="10" style="56" customWidth="1"/>
    <col min="5890" max="5890" width="78.33203125" style="56" customWidth="1"/>
    <col min="5891" max="5891" width="16" style="56" customWidth="1"/>
    <col min="5892" max="5899" width="0" style="56" hidden="1" customWidth="1"/>
    <col min="5900" max="6144" width="9.33203125" style="56"/>
    <col min="6145" max="6145" width="10" style="56" customWidth="1"/>
    <col min="6146" max="6146" width="78.33203125" style="56" customWidth="1"/>
    <col min="6147" max="6147" width="16" style="56" customWidth="1"/>
    <col min="6148" max="6155" width="0" style="56" hidden="1" customWidth="1"/>
    <col min="6156" max="6400" width="9.33203125" style="56"/>
    <col min="6401" max="6401" width="10" style="56" customWidth="1"/>
    <col min="6402" max="6402" width="78.33203125" style="56" customWidth="1"/>
    <col min="6403" max="6403" width="16" style="56" customWidth="1"/>
    <col min="6404" max="6411" width="0" style="56" hidden="1" customWidth="1"/>
    <col min="6412" max="6656" width="9.33203125" style="56"/>
    <col min="6657" max="6657" width="10" style="56" customWidth="1"/>
    <col min="6658" max="6658" width="78.33203125" style="56" customWidth="1"/>
    <col min="6659" max="6659" width="16" style="56" customWidth="1"/>
    <col min="6660" max="6667" width="0" style="56" hidden="1" customWidth="1"/>
    <col min="6668" max="6912" width="9.33203125" style="56"/>
    <col min="6913" max="6913" width="10" style="56" customWidth="1"/>
    <col min="6914" max="6914" width="78.33203125" style="56" customWidth="1"/>
    <col min="6915" max="6915" width="16" style="56" customWidth="1"/>
    <col min="6916" max="6923" width="0" style="56" hidden="1" customWidth="1"/>
    <col min="6924" max="7168" width="9.33203125" style="56"/>
    <col min="7169" max="7169" width="10" style="56" customWidth="1"/>
    <col min="7170" max="7170" width="78.33203125" style="56" customWidth="1"/>
    <col min="7171" max="7171" width="16" style="56" customWidth="1"/>
    <col min="7172" max="7179" width="0" style="56" hidden="1" customWidth="1"/>
    <col min="7180" max="7424" width="9.33203125" style="56"/>
    <col min="7425" max="7425" width="10" style="56" customWidth="1"/>
    <col min="7426" max="7426" width="78.33203125" style="56" customWidth="1"/>
    <col min="7427" max="7427" width="16" style="56" customWidth="1"/>
    <col min="7428" max="7435" width="0" style="56" hidden="1" customWidth="1"/>
    <col min="7436" max="7680" width="9.33203125" style="56"/>
    <col min="7681" max="7681" width="10" style="56" customWidth="1"/>
    <col min="7682" max="7682" width="78.33203125" style="56" customWidth="1"/>
    <col min="7683" max="7683" width="16" style="56" customWidth="1"/>
    <col min="7684" max="7691" width="0" style="56" hidden="1" customWidth="1"/>
    <col min="7692" max="7936" width="9.33203125" style="56"/>
    <col min="7937" max="7937" width="10" style="56" customWidth="1"/>
    <col min="7938" max="7938" width="78.33203125" style="56" customWidth="1"/>
    <col min="7939" max="7939" width="16" style="56" customWidth="1"/>
    <col min="7940" max="7947" width="0" style="56" hidden="1" customWidth="1"/>
    <col min="7948" max="8192" width="9.33203125" style="56"/>
    <col min="8193" max="8193" width="10" style="56" customWidth="1"/>
    <col min="8194" max="8194" width="78.33203125" style="56" customWidth="1"/>
    <col min="8195" max="8195" width="16" style="56" customWidth="1"/>
    <col min="8196" max="8203" width="0" style="56" hidden="1" customWidth="1"/>
    <col min="8204" max="8448" width="9.33203125" style="56"/>
    <col min="8449" max="8449" width="10" style="56" customWidth="1"/>
    <col min="8450" max="8450" width="78.33203125" style="56" customWidth="1"/>
    <col min="8451" max="8451" width="16" style="56" customWidth="1"/>
    <col min="8452" max="8459" width="0" style="56" hidden="1" customWidth="1"/>
    <col min="8460" max="8704" width="9.33203125" style="56"/>
    <col min="8705" max="8705" width="10" style="56" customWidth="1"/>
    <col min="8706" max="8706" width="78.33203125" style="56" customWidth="1"/>
    <col min="8707" max="8707" width="16" style="56" customWidth="1"/>
    <col min="8708" max="8715" width="0" style="56" hidden="1" customWidth="1"/>
    <col min="8716" max="8960" width="9.33203125" style="56"/>
    <col min="8961" max="8961" width="10" style="56" customWidth="1"/>
    <col min="8962" max="8962" width="78.33203125" style="56" customWidth="1"/>
    <col min="8963" max="8963" width="16" style="56" customWidth="1"/>
    <col min="8964" max="8971" width="0" style="56" hidden="1" customWidth="1"/>
    <col min="8972" max="9216" width="9.33203125" style="56"/>
    <col min="9217" max="9217" width="10" style="56" customWidth="1"/>
    <col min="9218" max="9218" width="78.33203125" style="56" customWidth="1"/>
    <col min="9219" max="9219" width="16" style="56" customWidth="1"/>
    <col min="9220" max="9227" width="0" style="56" hidden="1" customWidth="1"/>
    <col min="9228" max="9472" width="9.33203125" style="56"/>
    <col min="9473" max="9473" width="10" style="56" customWidth="1"/>
    <col min="9474" max="9474" width="78.33203125" style="56" customWidth="1"/>
    <col min="9475" max="9475" width="16" style="56" customWidth="1"/>
    <col min="9476" max="9483" width="0" style="56" hidden="1" customWidth="1"/>
    <col min="9484" max="9728" width="9.33203125" style="56"/>
    <col min="9729" max="9729" width="10" style="56" customWidth="1"/>
    <col min="9730" max="9730" width="78.33203125" style="56" customWidth="1"/>
    <col min="9731" max="9731" width="16" style="56" customWidth="1"/>
    <col min="9732" max="9739" width="0" style="56" hidden="1" customWidth="1"/>
    <col min="9740" max="9984" width="9.33203125" style="56"/>
    <col min="9985" max="9985" width="10" style="56" customWidth="1"/>
    <col min="9986" max="9986" width="78.33203125" style="56" customWidth="1"/>
    <col min="9987" max="9987" width="16" style="56" customWidth="1"/>
    <col min="9988" max="9995" width="0" style="56" hidden="1" customWidth="1"/>
    <col min="9996" max="10240" width="9.33203125" style="56"/>
    <col min="10241" max="10241" width="10" style="56" customWidth="1"/>
    <col min="10242" max="10242" width="78.33203125" style="56" customWidth="1"/>
    <col min="10243" max="10243" width="16" style="56" customWidth="1"/>
    <col min="10244" max="10251" width="0" style="56" hidden="1" customWidth="1"/>
    <col min="10252" max="10496" width="9.33203125" style="56"/>
    <col min="10497" max="10497" width="10" style="56" customWidth="1"/>
    <col min="10498" max="10498" width="78.33203125" style="56" customWidth="1"/>
    <col min="10499" max="10499" width="16" style="56" customWidth="1"/>
    <col min="10500" max="10507" width="0" style="56" hidden="1" customWidth="1"/>
    <col min="10508" max="10752" width="9.33203125" style="56"/>
    <col min="10753" max="10753" width="10" style="56" customWidth="1"/>
    <col min="10754" max="10754" width="78.33203125" style="56" customWidth="1"/>
    <col min="10755" max="10755" width="16" style="56" customWidth="1"/>
    <col min="10756" max="10763" width="0" style="56" hidden="1" customWidth="1"/>
    <col min="10764" max="11008" width="9.33203125" style="56"/>
    <col min="11009" max="11009" width="10" style="56" customWidth="1"/>
    <col min="11010" max="11010" width="78.33203125" style="56" customWidth="1"/>
    <col min="11011" max="11011" width="16" style="56" customWidth="1"/>
    <col min="11012" max="11019" width="0" style="56" hidden="1" customWidth="1"/>
    <col min="11020" max="11264" width="9.33203125" style="56"/>
    <col min="11265" max="11265" width="10" style="56" customWidth="1"/>
    <col min="11266" max="11266" width="78.33203125" style="56" customWidth="1"/>
    <col min="11267" max="11267" width="16" style="56" customWidth="1"/>
    <col min="11268" max="11275" width="0" style="56" hidden="1" customWidth="1"/>
    <col min="11276" max="11520" width="9.33203125" style="56"/>
    <col min="11521" max="11521" width="10" style="56" customWidth="1"/>
    <col min="11522" max="11522" width="78.33203125" style="56" customWidth="1"/>
    <col min="11523" max="11523" width="16" style="56" customWidth="1"/>
    <col min="11524" max="11531" width="0" style="56" hidden="1" customWidth="1"/>
    <col min="11532" max="11776" width="9.33203125" style="56"/>
    <col min="11777" max="11777" width="10" style="56" customWidth="1"/>
    <col min="11778" max="11778" width="78.33203125" style="56" customWidth="1"/>
    <col min="11779" max="11779" width="16" style="56" customWidth="1"/>
    <col min="11780" max="11787" width="0" style="56" hidden="1" customWidth="1"/>
    <col min="11788" max="12032" width="9.33203125" style="56"/>
    <col min="12033" max="12033" width="10" style="56" customWidth="1"/>
    <col min="12034" max="12034" width="78.33203125" style="56" customWidth="1"/>
    <col min="12035" max="12035" width="16" style="56" customWidth="1"/>
    <col min="12036" max="12043" width="0" style="56" hidden="1" customWidth="1"/>
    <col min="12044" max="12288" width="9.33203125" style="56"/>
    <col min="12289" max="12289" width="10" style="56" customWidth="1"/>
    <col min="12290" max="12290" width="78.33203125" style="56" customWidth="1"/>
    <col min="12291" max="12291" width="16" style="56" customWidth="1"/>
    <col min="12292" max="12299" width="0" style="56" hidden="1" customWidth="1"/>
    <col min="12300" max="12544" width="9.33203125" style="56"/>
    <col min="12545" max="12545" width="10" style="56" customWidth="1"/>
    <col min="12546" max="12546" width="78.33203125" style="56" customWidth="1"/>
    <col min="12547" max="12547" width="16" style="56" customWidth="1"/>
    <col min="12548" max="12555" width="0" style="56" hidden="1" customWidth="1"/>
    <col min="12556" max="12800" width="9.33203125" style="56"/>
    <col min="12801" max="12801" width="10" style="56" customWidth="1"/>
    <col min="12802" max="12802" width="78.33203125" style="56" customWidth="1"/>
    <col min="12803" max="12803" width="16" style="56" customWidth="1"/>
    <col min="12804" max="12811" width="0" style="56" hidden="1" customWidth="1"/>
    <col min="12812" max="13056" width="9.33203125" style="56"/>
    <col min="13057" max="13057" width="10" style="56" customWidth="1"/>
    <col min="13058" max="13058" width="78.33203125" style="56" customWidth="1"/>
    <col min="13059" max="13059" width="16" style="56" customWidth="1"/>
    <col min="13060" max="13067" width="0" style="56" hidden="1" customWidth="1"/>
    <col min="13068" max="13312" width="9.33203125" style="56"/>
    <col min="13313" max="13313" width="10" style="56" customWidth="1"/>
    <col min="13314" max="13314" width="78.33203125" style="56" customWidth="1"/>
    <col min="13315" max="13315" width="16" style="56" customWidth="1"/>
    <col min="13316" max="13323" width="0" style="56" hidden="1" customWidth="1"/>
    <col min="13324" max="13568" width="9.33203125" style="56"/>
    <col min="13569" max="13569" width="10" style="56" customWidth="1"/>
    <col min="13570" max="13570" width="78.33203125" style="56" customWidth="1"/>
    <col min="13571" max="13571" width="16" style="56" customWidth="1"/>
    <col min="13572" max="13579" width="0" style="56" hidden="1" customWidth="1"/>
    <col min="13580" max="13824" width="9.33203125" style="56"/>
    <col min="13825" max="13825" width="10" style="56" customWidth="1"/>
    <col min="13826" max="13826" width="78.33203125" style="56" customWidth="1"/>
    <col min="13827" max="13827" width="16" style="56" customWidth="1"/>
    <col min="13828" max="13835" width="0" style="56" hidden="1" customWidth="1"/>
    <col min="13836" max="14080" width="9.33203125" style="56"/>
    <col min="14081" max="14081" width="10" style="56" customWidth="1"/>
    <col min="14082" max="14082" width="78.33203125" style="56" customWidth="1"/>
    <col min="14083" max="14083" width="16" style="56" customWidth="1"/>
    <col min="14084" max="14091" width="0" style="56" hidden="1" customWidth="1"/>
    <col min="14092" max="14336" width="9.33203125" style="56"/>
    <col min="14337" max="14337" width="10" style="56" customWidth="1"/>
    <col min="14338" max="14338" width="78.33203125" style="56" customWidth="1"/>
    <col min="14339" max="14339" width="16" style="56" customWidth="1"/>
    <col min="14340" max="14347" width="0" style="56" hidden="1" customWidth="1"/>
    <col min="14348" max="14592" width="9.33203125" style="56"/>
    <col min="14593" max="14593" width="10" style="56" customWidth="1"/>
    <col min="14594" max="14594" width="78.33203125" style="56" customWidth="1"/>
    <col min="14595" max="14595" width="16" style="56" customWidth="1"/>
    <col min="14596" max="14603" width="0" style="56" hidden="1" customWidth="1"/>
    <col min="14604" max="14848" width="9.33203125" style="56"/>
    <col min="14849" max="14849" width="10" style="56" customWidth="1"/>
    <col min="14850" max="14850" width="78.33203125" style="56" customWidth="1"/>
    <col min="14851" max="14851" width="16" style="56" customWidth="1"/>
    <col min="14852" max="14859" width="0" style="56" hidden="1" customWidth="1"/>
    <col min="14860" max="15104" width="9.33203125" style="56"/>
    <col min="15105" max="15105" width="10" style="56" customWidth="1"/>
    <col min="15106" max="15106" width="78.33203125" style="56" customWidth="1"/>
    <col min="15107" max="15107" width="16" style="56" customWidth="1"/>
    <col min="15108" max="15115" width="0" style="56" hidden="1" customWidth="1"/>
    <col min="15116" max="15360" width="9.33203125" style="56"/>
    <col min="15361" max="15361" width="10" style="56" customWidth="1"/>
    <col min="15362" max="15362" width="78.33203125" style="56" customWidth="1"/>
    <col min="15363" max="15363" width="16" style="56" customWidth="1"/>
    <col min="15364" max="15371" width="0" style="56" hidden="1" customWidth="1"/>
    <col min="15372" max="15616" width="9.33203125" style="56"/>
    <col min="15617" max="15617" width="10" style="56" customWidth="1"/>
    <col min="15618" max="15618" width="78.33203125" style="56" customWidth="1"/>
    <col min="15619" max="15619" width="16" style="56" customWidth="1"/>
    <col min="15620" max="15627" width="0" style="56" hidden="1" customWidth="1"/>
    <col min="15628" max="15872" width="9.33203125" style="56"/>
    <col min="15873" max="15873" width="10" style="56" customWidth="1"/>
    <col min="15874" max="15874" width="78.33203125" style="56" customWidth="1"/>
    <col min="15875" max="15875" width="16" style="56" customWidth="1"/>
    <col min="15876" max="15883" width="0" style="56" hidden="1" customWidth="1"/>
    <col min="15884" max="16128" width="9.33203125" style="56"/>
    <col min="16129" max="16129" width="10" style="56" customWidth="1"/>
    <col min="16130" max="16130" width="78.33203125" style="56" customWidth="1"/>
    <col min="16131" max="16131" width="16" style="56" customWidth="1"/>
    <col min="16132" max="16139" width="0" style="56" hidden="1" customWidth="1"/>
    <col min="16140" max="16384" width="9.33203125" style="56"/>
  </cols>
  <sheetData>
    <row r="1" spans="1:3" x14ac:dyDescent="0.25">
      <c r="A1" s="79" t="s">
        <v>122</v>
      </c>
    </row>
    <row r="3" spans="1:3" x14ac:dyDescent="0.25">
      <c r="A3" s="56" t="s">
        <v>123</v>
      </c>
    </row>
    <row r="4" spans="1:3" x14ac:dyDescent="0.25">
      <c r="A4" s="56" t="s">
        <v>124</v>
      </c>
    </row>
    <row r="5" spans="1:3" ht="25.5" customHeight="1" x14ac:dyDescent="0.25">
      <c r="A5" s="192" t="s">
        <v>125</v>
      </c>
      <c r="B5" s="192"/>
      <c r="C5" s="192"/>
    </row>
    <row r="6" spans="1:3" x14ac:dyDescent="0.25">
      <c r="A6" s="56" t="s">
        <v>126</v>
      </c>
    </row>
    <row r="7" spans="1:3" ht="26.25" customHeight="1" x14ac:dyDescent="0.25">
      <c r="A7" s="192" t="s">
        <v>127</v>
      </c>
      <c r="B7" s="192"/>
      <c r="C7" s="192"/>
    </row>
    <row r="8" spans="1:3" x14ac:dyDescent="0.25">
      <c r="A8" s="56" t="s">
        <v>128</v>
      </c>
    </row>
    <row r="9" spans="1:3" x14ac:dyDescent="0.25">
      <c r="A9" s="56" t="s">
        <v>129</v>
      </c>
    </row>
    <row r="10" spans="1:3" ht="13.8" thickBot="1" x14ac:dyDescent="0.3"/>
    <row r="11" spans="1:3" ht="18" thickTop="1" x14ac:dyDescent="0.3">
      <c r="B11" s="193" t="s">
        <v>130</v>
      </c>
      <c r="C11" s="193"/>
    </row>
    <row r="12" spans="1:3" x14ac:dyDescent="0.25">
      <c r="A12" s="64"/>
      <c r="B12" s="194" t="s">
        <v>131</v>
      </c>
      <c r="C12" s="194"/>
    </row>
    <row r="13" spans="1:3" ht="13.8" x14ac:dyDescent="0.25">
      <c r="A13" s="64"/>
      <c r="B13" s="80" t="s">
        <v>132</v>
      </c>
      <c r="C13" s="81">
        <v>9343</v>
      </c>
    </row>
    <row r="14" spans="1:3" ht="13.8" x14ac:dyDescent="0.25">
      <c r="A14" s="64"/>
      <c r="B14" s="82" t="s">
        <v>133</v>
      </c>
      <c r="C14" s="81">
        <v>6967</v>
      </c>
    </row>
    <row r="15" spans="1:3" ht="13.8" x14ac:dyDescent="0.25">
      <c r="A15" s="64"/>
      <c r="B15" s="83" t="s">
        <v>134</v>
      </c>
      <c r="C15" s="84">
        <v>156</v>
      </c>
    </row>
    <row r="16" spans="1:3" ht="13.8" x14ac:dyDescent="0.25">
      <c r="A16" s="64"/>
      <c r="B16" s="83" t="s">
        <v>135</v>
      </c>
      <c r="C16" s="84">
        <v>3467</v>
      </c>
    </row>
    <row r="17" spans="1:7" ht="13.8" x14ac:dyDescent="0.25">
      <c r="A17" s="64"/>
      <c r="B17" s="83" t="s">
        <v>136</v>
      </c>
      <c r="C17" s="84">
        <v>1601</v>
      </c>
    </row>
    <row r="18" spans="1:7" ht="13.8" x14ac:dyDescent="0.25">
      <c r="A18" s="64"/>
      <c r="B18" s="83" t="s">
        <v>137</v>
      </c>
      <c r="C18" s="84">
        <v>33</v>
      </c>
    </row>
    <row r="19" spans="1:7" ht="13.8" x14ac:dyDescent="0.25">
      <c r="A19" s="64"/>
      <c r="B19" s="83" t="s">
        <v>138</v>
      </c>
      <c r="C19" s="84">
        <v>1676</v>
      </c>
    </row>
    <row r="20" spans="1:7" ht="13.8" x14ac:dyDescent="0.25">
      <c r="A20" s="64"/>
      <c r="B20" s="83" t="s">
        <v>139</v>
      </c>
      <c r="C20" s="84">
        <v>2</v>
      </c>
    </row>
    <row r="21" spans="1:7" ht="13.8" x14ac:dyDescent="0.25">
      <c r="A21" s="64"/>
      <c r="B21" s="83" t="s">
        <v>140</v>
      </c>
      <c r="C21" s="84">
        <v>23</v>
      </c>
    </row>
    <row r="22" spans="1:7" ht="13.8" x14ac:dyDescent="0.25">
      <c r="A22" s="64"/>
      <c r="B22" s="85" t="s">
        <v>141</v>
      </c>
      <c r="C22" s="86">
        <v>0</v>
      </c>
    </row>
    <row r="23" spans="1:7" ht="13.8" x14ac:dyDescent="0.25">
      <c r="A23" s="64" t="s">
        <v>142</v>
      </c>
      <c r="B23" s="87" t="s">
        <v>143</v>
      </c>
      <c r="C23" s="88"/>
    </row>
    <row r="24" spans="1:7" ht="13.8" x14ac:dyDescent="0.25">
      <c r="A24" s="64"/>
      <c r="B24" s="89" t="s">
        <v>144</v>
      </c>
      <c r="C24" s="90">
        <v>14087</v>
      </c>
    </row>
    <row r="25" spans="1:7" ht="13.8" x14ac:dyDescent="0.25">
      <c r="A25" s="64"/>
      <c r="B25" s="83" t="s">
        <v>145</v>
      </c>
      <c r="C25" s="84">
        <v>16463</v>
      </c>
    </row>
    <row r="26" spans="1:7" ht="13.8" x14ac:dyDescent="0.25">
      <c r="B26" s="83" t="s">
        <v>146</v>
      </c>
      <c r="C26" s="84">
        <v>2376</v>
      </c>
    </row>
    <row r="27" spans="1:7" ht="13.8" x14ac:dyDescent="0.25">
      <c r="B27" s="91"/>
      <c r="C27" s="92"/>
    </row>
    <row r="28" spans="1:7" ht="13.8" x14ac:dyDescent="0.25">
      <c r="B28" s="93" t="s">
        <v>147</v>
      </c>
      <c r="C28" s="94">
        <f>MEDIAN(C13,C14)/MEDIAN(C24,C25)</f>
        <v>0.53387888707037645</v>
      </c>
      <c r="G28" s="56">
        <f>12/C28</f>
        <v>22.477007970570202</v>
      </c>
    </row>
    <row r="29" spans="1:7" ht="13.8" x14ac:dyDescent="0.25">
      <c r="B29" s="80" t="s">
        <v>148</v>
      </c>
      <c r="C29" s="94">
        <f>C16/MEDIAN(C24,C25)</f>
        <v>0.22697217675941081</v>
      </c>
    </row>
    <row r="30" spans="1:7" ht="13.8" x14ac:dyDescent="0.25">
      <c r="B30" s="95" t="s">
        <v>149</v>
      </c>
      <c r="C30" s="96">
        <v>360</v>
      </c>
    </row>
    <row r="31" spans="1:7" ht="13.8" x14ac:dyDescent="0.25">
      <c r="B31" s="80" t="s">
        <v>150</v>
      </c>
      <c r="C31" s="96">
        <v>10</v>
      </c>
    </row>
    <row r="32" spans="1:7" ht="13.8" x14ac:dyDescent="0.25">
      <c r="B32" s="80" t="s">
        <v>151</v>
      </c>
      <c r="C32" s="96">
        <v>30</v>
      </c>
      <c r="G32" s="56">
        <f>TRUNC(G37)</f>
        <v>10</v>
      </c>
    </row>
    <row r="33" spans="2:11" ht="13.8" x14ac:dyDescent="0.25">
      <c r="B33" s="80" t="s">
        <v>152</v>
      </c>
      <c r="C33" s="96">
        <v>30</v>
      </c>
    </row>
    <row r="34" spans="2:11" s="79" customFormat="1" ht="13.8" x14ac:dyDescent="0.25">
      <c r="B34" s="80" t="s">
        <v>153</v>
      </c>
      <c r="C34" s="97">
        <f>MEDIAN(C24,C25)</f>
        <v>15275</v>
      </c>
    </row>
    <row r="35" spans="2:11" s="79" customFormat="1" ht="13.8" x14ac:dyDescent="0.25">
      <c r="B35" s="80" t="s">
        <v>86</v>
      </c>
      <c r="C35" s="98">
        <v>0.08</v>
      </c>
      <c r="K35" s="79">
        <f>IF(C39&gt;12,C39-12,C39)</f>
        <v>10.477007970570202</v>
      </c>
    </row>
    <row r="36" spans="2:11" s="79" customFormat="1" ht="13.8" x14ac:dyDescent="0.25">
      <c r="B36" s="80" t="s">
        <v>154</v>
      </c>
      <c r="C36" s="98">
        <v>0.5</v>
      </c>
      <c r="K36" s="79" t="e">
        <f t="shared" ref="K36:K39" si="0">NA()</f>
        <v>#N/A</v>
      </c>
    </row>
    <row r="37" spans="2:11" s="79" customFormat="1" ht="13.8" x14ac:dyDescent="0.25">
      <c r="B37" s="80" t="s">
        <v>155</v>
      </c>
      <c r="C37" s="99">
        <f>((1/C28)-TRUNC(E37))</f>
        <v>0.87308399754751687</v>
      </c>
      <c r="D37" s="79">
        <f>TRUNC(E37)</f>
        <v>1</v>
      </c>
      <c r="E37" s="79">
        <f>1/C28</f>
        <v>1.8730839975475169</v>
      </c>
      <c r="F37" s="79">
        <f>((1/C28)-TRUNC(E37))</f>
        <v>0.87308399754751687</v>
      </c>
      <c r="G37" s="79">
        <f>12*F37</f>
        <v>10.477007970570202</v>
      </c>
      <c r="K37" s="79" t="e">
        <f t="shared" si="0"/>
        <v>#N/A</v>
      </c>
    </row>
    <row r="38" spans="2:11" s="79" customFormat="1" ht="13.8" x14ac:dyDescent="0.25">
      <c r="B38" s="87" t="s">
        <v>156</v>
      </c>
      <c r="C38" s="100">
        <f>30+D38</f>
        <v>33</v>
      </c>
      <c r="D38" s="79">
        <f>3*D37</f>
        <v>3</v>
      </c>
      <c r="G38" s="79">
        <f>G37/12*40/360</f>
        <v>9.7009333060835201E-2</v>
      </c>
      <c r="K38" s="79" t="e">
        <f t="shared" si="0"/>
        <v>#N/A</v>
      </c>
    </row>
    <row r="39" spans="2:11" s="79" customFormat="1" ht="14.4" thickBot="1" x14ac:dyDescent="0.3">
      <c r="B39" s="101" t="s">
        <v>157</v>
      </c>
      <c r="C39" s="102">
        <f>12/C28</f>
        <v>22.477007970570202</v>
      </c>
      <c r="K39" s="79" t="e">
        <f t="shared" si="0"/>
        <v>#N/A</v>
      </c>
    </row>
    <row r="40" spans="2:11" ht="13.8" thickTop="1" x14ac:dyDescent="0.25">
      <c r="K40" s="56" t="e">
        <f t="shared" ref="K40:K41" si="1">IF(K39&gt;12,K39-12,K39)</f>
        <v>#N/A</v>
      </c>
    </row>
    <row r="41" spans="2:11" x14ac:dyDescent="0.25">
      <c r="K41" s="56" t="e">
        <f t="shared" si="1"/>
        <v>#N/A</v>
      </c>
    </row>
  </sheetData>
  <mergeCells count="4">
    <mergeCell ref="A5:C5"/>
    <mergeCell ref="A7:C7"/>
    <mergeCell ref="B11:C11"/>
    <mergeCell ref="B12:C12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D43AA94F8C7E42B2231FFE958E2A05" ma:contentTypeVersion="13" ma:contentTypeDescription="Crie um novo documento." ma:contentTypeScope="" ma:versionID="fc2d3fd02d039fd3e1a0e664dfee0628">
  <xsd:schema xmlns:xsd="http://www.w3.org/2001/XMLSchema" xmlns:xs="http://www.w3.org/2001/XMLSchema" xmlns:p="http://schemas.microsoft.com/office/2006/metadata/properties" xmlns:ns2="3046838e-b1df-4d29-978d-ff2b08490948" xmlns:ns3="6ac90274-06e5-4e46-9735-daeee8815832" targetNamespace="http://schemas.microsoft.com/office/2006/metadata/properties" ma:root="true" ma:fieldsID="c2448913dcfb1cf0eab8af105444663d" ns2:_="" ns3:_="">
    <xsd:import namespace="3046838e-b1df-4d29-978d-ff2b08490948"/>
    <xsd:import namespace="6ac90274-06e5-4e46-9735-daeee88158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46838e-b1df-4d29-978d-ff2b08490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83a721fb-e637-4b64-b338-23fa3c760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90274-06e5-4e46-9735-daeee881583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e9d20cb-e552-40ad-8513-12d01898c93c}" ma:internalName="TaxCatchAll" ma:showField="CatchAllData" ma:web="6ac90274-06e5-4e46-9735-daeee88158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46838e-b1df-4d29-978d-ff2b08490948">
      <Terms xmlns="http://schemas.microsoft.com/office/infopath/2007/PartnerControls"/>
    </lcf76f155ced4ddcb4097134ff3c332f>
    <TaxCatchAll xmlns="6ac90274-06e5-4e46-9735-daeee8815832" xsi:nil="true"/>
  </documentManagement>
</p:properties>
</file>

<file path=customXml/itemProps1.xml><?xml version="1.0" encoding="utf-8"?>
<ds:datastoreItem xmlns:ds="http://schemas.openxmlformats.org/officeDocument/2006/customXml" ds:itemID="{B2271590-D74F-4415-A45A-7E4F2D2736D1}"/>
</file>

<file path=customXml/itemProps2.xml><?xml version="1.0" encoding="utf-8"?>
<ds:datastoreItem xmlns:ds="http://schemas.openxmlformats.org/officeDocument/2006/customXml" ds:itemID="{20A5CCFB-B572-4AC3-9A45-B72C7A740223}"/>
</file>

<file path=customXml/itemProps3.xml><?xml version="1.0" encoding="utf-8"?>
<ds:datastoreItem xmlns:ds="http://schemas.openxmlformats.org/officeDocument/2006/customXml" ds:itemID="{8E44DED3-0D6B-4060-BCE1-EB02247F14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limpeza</vt:lpstr>
      <vt:lpstr>encargos</vt:lpstr>
      <vt:lpstr>caged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julianacolvello</dc:creator>
  <cp:lastModifiedBy>Usuário</cp:lastModifiedBy>
  <dcterms:created xsi:type="dcterms:W3CDTF">2020-01-12T23:19:07Z</dcterms:created>
  <dcterms:modified xsi:type="dcterms:W3CDTF">2025-11-28T11:12:25Z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0x01010080D43AA94F8C7E42B2231FFE958E2A05</vt:lpwstr>
  </property>
</Properties>
</file>