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studosmunicipais.sharepoint.com/sites/REDE/Documentos Compartilhados/2026 iem/Assessoria/Boa Vista do Cadeado - Mauss/"/>
    </mc:Choice>
  </mc:AlternateContent>
  <xr:revisionPtr revIDLastSave="0" documentId="8_{58E4A5F1-9333-4B09-BB04-28E0E3C6FE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 insalub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7" l="1"/>
  <c r="I49" i="7" s="1"/>
  <c r="I29" i="7"/>
  <c r="L29" i="7" s="1"/>
  <c r="M29" i="7" s="1"/>
  <c r="I30" i="7"/>
  <c r="L30" i="7" s="1"/>
  <c r="M30" i="7" s="1"/>
  <c r="I31" i="7"/>
  <c r="L31" i="7" s="1"/>
  <c r="M31" i="7" s="1"/>
  <c r="N31" i="7" s="1"/>
  <c r="I32" i="7"/>
  <c r="L32" i="7" s="1"/>
  <c r="M32" i="7" s="1"/>
  <c r="I33" i="7"/>
  <c r="L33" i="7" s="1"/>
  <c r="M33" i="7" s="1"/>
  <c r="I34" i="7"/>
  <c r="L34" i="7" l="1"/>
  <c r="M34" i="7" s="1"/>
  <c r="N34" i="7" s="1"/>
  <c r="I28" i="7"/>
  <c r="M28" i="7" s="1"/>
  <c r="N28" i="7" s="1"/>
  <c r="I27" i="7"/>
  <c r="M27" i="7" s="1"/>
  <c r="N29" i="7" s="1"/>
  <c r="I26" i="7" l="1"/>
  <c r="I25" i="7" s="1"/>
  <c r="I46" i="7" s="1"/>
  <c r="L36" i="7"/>
  <c r="I37" i="7"/>
  <c r="M36" i="7"/>
  <c r="N36" i="7"/>
  <c r="I170" i="7"/>
  <c r="H145" i="7"/>
  <c r="H80" i="7"/>
  <c r="I66" i="7"/>
  <c r="I156" i="7" s="1"/>
  <c r="I51" i="7"/>
  <c r="I43" i="7" l="1"/>
  <c r="I114" i="7" s="1"/>
  <c r="I57" i="7"/>
  <c r="I155" i="7" s="1"/>
  <c r="I73" i="7" l="1"/>
  <c r="I112" i="7"/>
  <c r="I87" i="7"/>
  <c r="I74" i="7"/>
  <c r="I72" i="7"/>
  <c r="I99" i="7"/>
  <c r="I100" i="7" s="1"/>
  <c r="I111" i="7"/>
  <c r="I79" i="7"/>
  <c r="I77" i="7"/>
  <c r="I103" i="7"/>
  <c r="I104" i="7" s="1"/>
  <c r="I105" i="7"/>
  <c r="I101" i="7"/>
  <c r="I94" i="7"/>
  <c r="I95" i="7" s="1"/>
  <c r="I102" i="7"/>
  <c r="I78" i="7"/>
  <c r="I113" i="7"/>
  <c r="I76" i="7"/>
  <c r="I154" i="7"/>
  <c r="I106" i="7"/>
  <c r="I86" i="7"/>
  <c r="I75" i="7"/>
  <c r="I110" i="7"/>
  <c r="I88" i="7" l="1"/>
  <c r="I89" i="7" s="1"/>
  <c r="I90" i="7" s="1"/>
  <c r="I122" i="7" s="1"/>
  <c r="I96" i="7"/>
  <c r="I123" i="7" s="1"/>
  <c r="I80" i="7"/>
  <c r="I121" i="7" s="1"/>
  <c r="I116" i="7"/>
  <c r="I117" i="7" s="1"/>
  <c r="I118" i="7" s="1"/>
  <c r="I125" i="7" s="1"/>
  <c r="I107" i="7"/>
  <c r="I124" i="7" s="1"/>
  <c r="I127" i="7" l="1"/>
  <c r="I157" i="7" s="1"/>
  <c r="I158" i="7" s="1"/>
  <c r="I130" i="7" l="1"/>
  <c r="I131" i="7" s="1"/>
  <c r="I132" i="7" s="1"/>
  <c r="I133" i="7" s="1"/>
  <c r="I134" i="7" s="1"/>
  <c r="I142" i="7" l="1"/>
  <c r="I138" i="7"/>
  <c r="I137" i="7"/>
  <c r="I145" i="7" l="1"/>
  <c r="I143" i="7"/>
  <c r="I159" i="7" s="1"/>
  <c r="I160" i="7" s="1"/>
  <c r="C164" i="7" s="1"/>
  <c r="I164" i="7" l="1"/>
  <c r="L37" i="7" s="1"/>
  <c r="I169" i="7"/>
  <c r="I171" i="7" s="1"/>
  <c r="I172" i="7" s="1"/>
</calcChain>
</file>

<file path=xl/sharedStrings.xml><?xml version="1.0" encoding="utf-8"?>
<sst xmlns="http://schemas.openxmlformats.org/spreadsheetml/2006/main" count="267" uniqueCount="177">
  <si>
    <r>
      <t xml:space="preserve">PLANILHA DE CUSTOS E FORMAÇÃO DE PREÇOS </t>
    </r>
    <r>
      <rPr>
        <b/>
        <sz val="18"/>
        <color indexed="20"/>
        <rFont val="Arial"/>
        <family val="2"/>
        <charset val="1"/>
      </rPr>
      <t xml:space="preserve"> </t>
    </r>
  </si>
  <si>
    <t>Licitação nº:</t>
  </si>
  <si>
    <t>Dia: - Hora:</t>
  </si>
  <si>
    <t>Discriminação dos Serviços (dados referentes à contratação)</t>
  </si>
  <si>
    <t>A</t>
  </si>
  <si>
    <t>Data da apresentação da proposta (dia/mês/ano)</t>
  </si>
  <si>
    <t>B</t>
  </si>
  <si>
    <t>Município/UF</t>
  </si>
  <si>
    <t>C</t>
  </si>
  <si>
    <t>Ano do Acordo, Convenção ou Sentença Normativa em Dissídio Coletivo</t>
  </si>
  <si>
    <t>D</t>
  </si>
  <si>
    <t>Número de meses de execução contratual</t>
  </si>
  <si>
    <t>Identificação do Serviço</t>
  </si>
  <si>
    <t xml:space="preserve">ANEXO ------ A
MÃO DE OBRA
MÃO DE OBRA VINCULADA À EXECUÇÃO CONTRATUAL
</t>
  </si>
  <si>
    <t>Dados complementares para composição dos custos referente à mão de obra</t>
  </si>
  <si>
    <t>Tipo de serviço (mesmo serviço com características distintas)</t>
  </si>
  <si>
    <t>Salário normativo da categoria profissional</t>
  </si>
  <si>
    <t>Data base da categoria (dia/mês/ano)</t>
  </si>
  <si>
    <t>Nota: Deverá ser elaborado um quadro para cada tipo de serviço</t>
  </si>
  <si>
    <t xml:space="preserve">                                                                     MÓDULO 1: COMPOSIÇÃO DA REMUNERAÇÃO</t>
  </si>
  <si>
    <t xml:space="preserve">Composição da Remuneração </t>
  </si>
  <si>
    <t>%</t>
  </si>
  <si>
    <t xml:space="preserve">Valor (R$) </t>
  </si>
  <si>
    <t>Adicional de periculosidade</t>
  </si>
  <si>
    <t>Adicional de insalubridadeAdicional de insalubridade</t>
  </si>
  <si>
    <t>Adicional noturno</t>
  </si>
  <si>
    <t>E</t>
  </si>
  <si>
    <t>Hora noturna adicional</t>
  </si>
  <si>
    <t>F</t>
  </si>
  <si>
    <t>Adicional de hora-extra</t>
  </si>
  <si>
    <t>G</t>
  </si>
  <si>
    <t>H</t>
  </si>
  <si>
    <t>Total da Remuneração</t>
  </si>
  <si>
    <t>MÓDULO 2 : BENEFÍCIOS MENSAIS E DIÁRIOS</t>
  </si>
  <si>
    <t>Benefícios Mensais e Diários</t>
  </si>
  <si>
    <t>Valor (R$)</t>
  </si>
  <si>
    <t xml:space="preserve">Transporte                                            </t>
  </si>
  <si>
    <r>
      <t xml:space="preserve">      </t>
    </r>
    <r>
      <rPr>
        <b/>
        <sz val="9"/>
        <color indexed="10"/>
        <rFont val="Arial"/>
        <family val="2"/>
        <charset val="1"/>
      </rPr>
      <t xml:space="preserve">A.1) Valor da passagem do transporte coletivo no município de prestação dos serviços:       A.1) Valor da passagem do transporte coletivo no município de prestação dos serviços: </t>
    </r>
  </si>
  <si>
    <t>-</t>
  </si>
  <si>
    <r>
      <t xml:space="preserve">     </t>
    </r>
    <r>
      <rPr>
        <b/>
        <sz val="9"/>
        <color indexed="10"/>
        <rFont val="Arial"/>
        <family val="2"/>
        <charset val="1"/>
      </rPr>
      <t xml:space="preserve"> A.2) Quantidade de passagens por dia por empregado:      A.2) Quantidade de passagens por dia por empregado:</t>
    </r>
  </si>
  <si>
    <t xml:space="preserve">Auxílio-alimentação  (Vales, cesta básica, etc.)   </t>
  </si>
  <si>
    <r>
      <t xml:space="preserve">      </t>
    </r>
    <r>
      <rPr>
        <b/>
        <sz val="9"/>
        <color indexed="10"/>
        <rFont val="Arial"/>
        <family val="2"/>
        <charset val="1"/>
      </rPr>
      <t>B.1) Valor do auxílio-alimentação :</t>
    </r>
  </si>
  <si>
    <r>
      <t xml:space="preserve">     </t>
    </r>
    <r>
      <rPr>
        <b/>
        <sz val="9"/>
        <color indexed="10"/>
        <rFont val="Arial"/>
        <family val="2"/>
        <charset val="1"/>
      </rPr>
      <t xml:space="preserve"> B.2) Valor Auxilio-lanche</t>
    </r>
  </si>
  <si>
    <t>Assistência médica e familiar</t>
  </si>
  <si>
    <t>Auxílio-creche</t>
  </si>
  <si>
    <t>Seguro de vida, invalidez e funeral</t>
  </si>
  <si>
    <t>Outros (Benefício Social Familiar)</t>
  </si>
  <si>
    <t>Total de Benefícios Mensais e Diários</t>
  </si>
  <si>
    <t>Nota: o valor informado deverá ser o custo real do insumo (descontado o valor eventualmente pago pelo empregado).</t>
  </si>
  <si>
    <t>MÓDULO 3: INSUMOS DIVERSOS</t>
  </si>
  <si>
    <t>Insumos Diversos</t>
  </si>
  <si>
    <t>Uniformes EPI</t>
  </si>
  <si>
    <t>Material</t>
  </si>
  <si>
    <t>Outros (especificar)</t>
  </si>
  <si>
    <t>Total de Insumos Diversos</t>
  </si>
  <si>
    <t>Nota: Valores mensais por empregado</t>
  </si>
  <si>
    <r>
      <t xml:space="preserve">                                                                  MÓDULO 4: ENCARGOS SOCIAIS E TRABALHISTAS
                                                              </t>
    </r>
    <r>
      <rPr>
        <b/>
        <sz val="11"/>
        <rFont val="Arial"/>
        <family val="2"/>
        <charset val="1"/>
      </rPr>
      <t>Submódulo 4.1 - Encargos Previdenciários e FGTS</t>
    </r>
  </si>
  <si>
    <t>4.1</t>
  </si>
  <si>
    <t>Encargos Previdenciários e FGTS</t>
  </si>
  <si>
    <t>INSS</t>
  </si>
  <si>
    <t>SESI ou SESC</t>
  </si>
  <si>
    <t>SENAI ou SENAC</t>
  </si>
  <si>
    <t>INCRA</t>
  </si>
  <si>
    <t>Salário educação</t>
  </si>
  <si>
    <t>FGTS</t>
  </si>
  <si>
    <r>
      <t xml:space="preserve">Seguro acidente de trabalho </t>
    </r>
    <r>
      <rPr>
        <b/>
        <sz val="10"/>
        <color indexed="10"/>
        <rFont val="Arial"/>
        <family val="2"/>
        <charset val="1"/>
      </rPr>
      <t>(Riscos Ambientais-RAT)</t>
    </r>
  </si>
  <si>
    <t>SEBRAE</t>
  </si>
  <si>
    <t>TOTAL</t>
  </si>
  <si>
    <t>Nota (1) - Os percentuais dos encargos previdenciários e FGTS são aqueles estabelecidos pela legislação vigente.
Nota (2) - Percentuais incidentes sobre a remunerações.</t>
  </si>
  <si>
    <t>Submódulo 4.2 - 13º Salário e Adicional de Férias</t>
  </si>
  <si>
    <t>4.2</t>
  </si>
  <si>
    <t>13º Salário e Adicional de Férias</t>
  </si>
  <si>
    <t xml:space="preserve">13º Salário                                                                     </t>
  </si>
  <si>
    <t xml:space="preserve">Adicional de Férias     </t>
  </si>
  <si>
    <t>Subtotal</t>
  </si>
  <si>
    <t>Incidência do submódulo 4.1 sobre 13º Salário e Adicional de Férias</t>
  </si>
  <si>
    <t>Submódulo 4.3 - Afastamento Maternidade</t>
  </si>
  <si>
    <t>4.3</t>
  </si>
  <si>
    <t>Afastamento Maternidade</t>
  </si>
  <si>
    <t xml:space="preserve">Afastamento maternidade                   </t>
  </si>
  <si>
    <t xml:space="preserve">Incidência do submódulo 4.1 sobre o afastamento maternidade </t>
  </si>
  <si>
    <t>Submódulo 4.4 - Provisão para Rescisão</t>
  </si>
  <si>
    <t>4.4</t>
  </si>
  <si>
    <t>Provisão para Rescisão</t>
  </si>
  <si>
    <r>
      <t xml:space="preserve">Aviso-prévio indenizado                            </t>
    </r>
    <r>
      <rPr>
        <b/>
        <sz val="10"/>
        <color indexed="10"/>
        <rFont val="Arial"/>
        <family val="2"/>
        <charset val="1"/>
      </rPr>
      <t xml:space="preserve">              Aviso-prévio indenizado                                          </t>
    </r>
  </si>
  <si>
    <t>Incidência do FGTS sobre o aviso-prévio indenizado</t>
  </si>
  <si>
    <t>C.1</t>
  </si>
  <si>
    <t xml:space="preserve">Multa do FGTS do aviso-prévio indenizado     </t>
  </si>
  <si>
    <t>C.2</t>
  </si>
  <si>
    <r>
      <t xml:space="preserve">Contribuição social de 10% sobre o FGTS do aviso-prévio indenizado (LC nº 110/01 - Art. 1º)                                                                        </t>
    </r>
    <r>
      <rPr>
        <b/>
        <sz val="10"/>
        <color indexed="10"/>
        <rFont val="Arial"/>
        <family val="2"/>
        <charset val="1"/>
      </rPr>
      <t>Cálculo do valor = (10%x8%xRem)x5%Contribuição social de 10% sobre o FGTS do aviso-prévio indenizado (LC nº 110/01 - Art. 1º)                                                                        Cálculo do valor = (10%x8%xRem)x5%</t>
    </r>
  </si>
  <si>
    <t xml:space="preserve">Aviso-previo trabalhado                   </t>
  </si>
  <si>
    <t>Incidência do submódulo 4.1 sobre o aviso-prévio trabalhado</t>
  </si>
  <si>
    <t>F.1</t>
  </si>
  <si>
    <t xml:space="preserve">Multa do FGTS do aviso-prévio trabalhado    </t>
  </si>
  <si>
    <t>F.2</t>
  </si>
  <si>
    <r>
      <t xml:space="preserve">Contribuição social de 10% sobre o FGTS do aviso-prévio trabalhado (LC nº 110/01 - Art. 1º)                                                                    </t>
    </r>
    <r>
      <rPr>
        <b/>
        <sz val="10"/>
        <color indexed="10"/>
        <rFont val="Arial"/>
        <family val="2"/>
        <charset val="1"/>
      </rPr>
      <t>Cálculo do valor = (10%x8%xRem)x100%Contribuição social de 10% sobre o FGTS do aviso-prévio trabalhado (LC nº 110/01 - Art. 1º)                                                                    Cálculo do valor = (10%x8%xRem)x100%</t>
    </r>
  </si>
  <si>
    <t>4.5 - Custo de Reposição do Profissional Ausente</t>
  </si>
  <si>
    <t>4.5</t>
  </si>
  <si>
    <t>Composição do Custo de Reposição do Profissional Ausente</t>
  </si>
  <si>
    <t xml:space="preserve">Férias                                                                                    </t>
  </si>
  <si>
    <t xml:space="preserve">Ausência por doença                                       </t>
  </si>
  <si>
    <t xml:space="preserve">Licença-paternidade                               </t>
  </si>
  <si>
    <t xml:space="preserve">Ausências legais                                                  </t>
  </si>
  <si>
    <t xml:space="preserve">Ausência por acidente de trabalho  </t>
  </si>
  <si>
    <t>Incidência do submódulo 4.1 sobre o Custo de Reposição</t>
  </si>
  <si>
    <t>Quadro-resumo - Módulo 4 - Encargos Sociais e Trabalhistas</t>
  </si>
  <si>
    <t>Módulo 4 - Encargos Sociais e Trabalhistas</t>
  </si>
  <si>
    <t xml:space="preserve">Encargos previdenciários e FGTS </t>
  </si>
  <si>
    <t>13º salário + adicional de férias</t>
  </si>
  <si>
    <t>Afastamento maternidade</t>
  </si>
  <si>
    <t>Custo de rescisão</t>
  </si>
  <si>
    <t>Custo de reposição do profissional ausente</t>
  </si>
  <si>
    <t>4.6</t>
  </si>
  <si>
    <t>MÓDULO 5 - CUSTOS INDIRETOS, LUCRO E TRIBUTOS</t>
  </si>
  <si>
    <t xml:space="preserve">Custos Indiretos, Lucro e Tributos </t>
  </si>
  <si>
    <t>Custos Indiretos</t>
  </si>
  <si>
    <t>Lucro</t>
  </si>
  <si>
    <t>Tributos</t>
  </si>
  <si>
    <t>C.1    Tributos Federais (especificar)</t>
  </si>
  <si>
    <t xml:space="preserve">  c) </t>
  </si>
  <si>
    <t>C.2   Tributos Estaduais (especificar)</t>
  </si>
  <si>
    <t>C.3   Tributos Municipais (especificar):</t>
  </si>
  <si>
    <r>
      <t xml:space="preserve">  </t>
    </r>
    <r>
      <rPr>
        <b/>
        <sz val="10"/>
        <rFont val="Arial"/>
        <family val="2"/>
        <charset val="1"/>
      </rPr>
      <t xml:space="preserve">a) ISS                 </t>
    </r>
    <r>
      <rPr>
        <sz val="10"/>
        <color indexed="10"/>
        <rFont val="Arial"/>
        <family val="2"/>
        <charset val="1"/>
      </rPr>
      <t xml:space="preserve"> </t>
    </r>
  </si>
  <si>
    <t xml:space="preserve">Percentual Total e Valor Total de Tributos  </t>
  </si>
  <si>
    <t>Cálculo dos Tributos</t>
  </si>
  <si>
    <t xml:space="preserve">                                         Base de Cálculo para os Tributos</t>
  </si>
  <si>
    <t xml:space="preserve"> = ( --------------------------------------------------------- ) x Alíquota do Tributo</t>
  </si>
  <si>
    <t xml:space="preserve">                                  1 - (Total de Tributos em % dividido por 100)</t>
  </si>
  <si>
    <t>Nota (1): Custos Indiretos, Lucro e Tributos por empregado
Nota (2): O valor referente a tributos é obtido aplicando-se o percentual sobre o valor do faturamento</t>
  </si>
  <si>
    <r>
      <t xml:space="preserve">ANEXO -------B
</t>
    </r>
    <r>
      <rPr>
        <b/>
        <sz val="11"/>
        <rFont val="Arial"/>
        <family val="2"/>
        <charset val="1"/>
      </rPr>
      <t xml:space="preserve">Quadro-resumo do Custo por Empregado
</t>
    </r>
    <r>
      <rPr>
        <b/>
        <sz val="10"/>
        <rFont val="Arial"/>
        <family val="2"/>
        <charset val="1"/>
      </rPr>
      <t/>
    </r>
  </si>
  <si>
    <t>Mão de obra vinculada à execução contratual (valor por empregado)</t>
  </si>
  <si>
    <t>Módulo 1 - Composição da Remuneração</t>
  </si>
  <si>
    <t>Módulo 2 - Benefícios Mensais e Diários</t>
  </si>
  <si>
    <t>Módulo 3 - Insumo Diversos (uniformes, materiais, equipamentos e outros)</t>
  </si>
  <si>
    <t>Subtotal (A + B + C + D)</t>
  </si>
  <si>
    <t>Módulo 5 - Custos Indiretos, Lucro e Tributos</t>
  </si>
  <si>
    <t>Valor total por empregado</t>
  </si>
  <si>
    <r>
      <t xml:space="preserve">ANEXO </t>
    </r>
    <r>
      <rPr>
        <b/>
        <sz val="12"/>
        <color indexed="10"/>
        <rFont val="Arial"/>
        <family val="2"/>
        <charset val="1"/>
      </rPr>
      <t>-------</t>
    </r>
    <r>
      <rPr>
        <b/>
        <sz val="12"/>
        <rFont val="Arial"/>
        <family val="2"/>
        <charset val="1"/>
      </rPr>
      <t>C
Quadro-resumo - VALOR MENSAL DOS SERVIÇOS</t>
    </r>
  </si>
  <si>
    <t>Tipo de serviço 
(A)</t>
  </si>
  <si>
    <t>Valor proposto por empregado 
(B)</t>
  </si>
  <si>
    <t>Quantidade de empregados
( C )</t>
  </si>
  <si>
    <t>Valor total do serviço 
D = ( B x C)</t>
  </si>
  <si>
    <t>ANEXO -----D
Quadro-demonstrativo - VALOR GLOBAL DA PROPOSTA</t>
  </si>
  <si>
    <t>Valor global da proposta</t>
  </si>
  <si>
    <t>Descrição</t>
  </si>
  <si>
    <t>Valor Unitário ( por colaborador )</t>
  </si>
  <si>
    <t>Quantidade de colaboradores</t>
  </si>
  <si>
    <t xml:space="preserve"> Valor mensal do serviço</t>
  </si>
  <si>
    <t xml:space="preserve"> Valor global da proposta    (valor mensal do serviço x nº de meses do contrato)</t>
  </si>
  <si>
    <t>_________________________________________</t>
  </si>
  <si>
    <t>Representante Legal</t>
  </si>
  <si>
    <t xml:space="preserve">Salário-base (para 200 horas) </t>
  </si>
  <si>
    <r>
      <t xml:space="preserve">  </t>
    </r>
    <r>
      <rPr>
        <b/>
        <sz val="10"/>
        <rFont val="Arial"/>
        <family val="2"/>
        <charset val="1"/>
      </rPr>
      <t>a) COFINS</t>
    </r>
  </si>
  <si>
    <t>Observação: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</si>
  <si>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</si>
  <si>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</si>
  <si>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</si>
  <si>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</si>
  <si>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Portanto, baseado nestes aspectos, cabe a empresa identificar quais os enquadramentos trabalhistas e tributários corretos para a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</si>
  <si>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Assim, com esta prova de má fé por parte do licitante, o município poderá desabilitar a empresa durante o processo licitatório, ou mesmo, rescindir o contrato em vigor, pelo bem do serviço público.</t>
  </si>
  <si>
    <r>
      <t xml:space="preserve">  </t>
    </r>
    <r>
      <rPr>
        <b/>
        <sz val="10"/>
        <rFont val="Arial"/>
        <family val="2"/>
        <charset val="1"/>
      </rPr>
      <t xml:space="preserve">b) </t>
    </r>
    <r>
      <rPr>
        <sz val="10"/>
        <rFont val="Arial"/>
        <family val="2"/>
        <charset val="1"/>
      </rPr>
      <t>PIS</t>
    </r>
  </si>
  <si>
    <t>, XXXX</t>
  </si>
  <si>
    <t>DECLARAÇÕES QUE A EMPRESA LICITANTE DEVE FAZER:</t>
  </si>
  <si>
    <t>A empresa é otante pelo seguinte regime de tributação e recolhe, atualmente, as seguintes alíquotas de tributos:</t>
  </si>
  <si>
    <t>(     ) a) Lucro presumido, recolhendo: Cofins (       %); Pis (       %); IRPJ (        %); CSLL (       %). Após contratar com a prefeitura manterá estas alíquotas; (caso ocorrer alteração nas alíquotas, as mesmas serão as seguintes .......</t>
  </si>
  <si>
    <t>(     ) b) Lucro real, recolhendo: Cofins (       %); Pis (       %); IRPJ (        %); CSLL (       %). Após contratar com a prefeitura manterá estas alíquotas; (caso ocorrer alteração nas alíquotas, as mesmas serão as seguintes .......</t>
  </si>
  <si>
    <t>(     ) c) Simples nacional, recolhendo a alíquota atual de (       %), estando enquandrado no anexo (        );  Com este contrato a empresa passará a recolher aliquota (        %) e passará para o anexo (        ), não se desenquadrará do simples nacional. (OU) Após assinatura do contrato a empresa se descredenciará do simples e passará para a tributação do ..................</t>
  </si>
  <si>
    <t xml:space="preserve">Salário-base (para 220 horas) </t>
  </si>
  <si>
    <t>Insal</t>
  </si>
  <si>
    <t>por mês</t>
  </si>
  <si>
    <t>total por area</t>
  </si>
  <si>
    <t>12 meses</t>
  </si>
  <si>
    <t>COZINHEIRO GERAL</t>
  </si>
  <si>
    <t>Cozinheiro geral - CBO 5132</t>
  </si>
  <si>
    <t>Janeiro de 2026 SINDASSEIO</t>
  </si>
  <si>
    <t>Prêmio assiduidade</t>
  </si>
  <si>
    <t>PBF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</si>
</sst>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d/m/yyyy"/>
    <numFmt numFmtId="165" formatCode="&quot;R$ &quot;#,##0.00"/>
    <numFmt numFmtId="166" formatCode="_-&quot;R$ &quot;* #,##0.00_-;&quot;-R$ &quot;* #,##0.00_-;_-&quot;R$ &quot;* \-??_-;_-@_-"/>
    <numFmt numFmtId="167" formatCode="_-* #,##0.00_-;\-* #,##0.00_-;_-* \-??_-;_-@_-"/>
    <numFmt numFmtId="168" formatCode="_(* #,##0.00_);_(* \(#,##0.00\);_(* \-??_);_(@_)"/>
    <numFmt numFmtId="169" formatCode="_(* #,##0_);_(* \(#,##0\);_(* \-??_);_(@_)"/>
  </numFmts>
  <fonts count="27">
    <font>
      <sz val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8"/>
      <color indexed="20"/>
      <name val="Arial"/>
      <family val="2"/>
      <charset val="1"/>
    </font>
    <font>
      <b/>
      <sz val="17"/>
      <name val="Arial"/>
      <family val="2"/>
      <charset val="1"/>
    </font>
    <font>
      <sz val="9"/>
      <name val="Arial"/>
      <family val="2"/>
      <charset val="1"/>
    </font>
    <font>
      <b/>
      <sz val="18"/>
      <name val="Arial"/>
      <family val="2"/>
      <charset val="1"/>
    </font>
    <font>
      <sz val="11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b/>
      <sz val="10"/>
      <color indexed="18"/>
      <name val="Arial"/>
      <family val="2"/>
      <charset val="1"/>
    </font>
    <font>
      <b/>
      <sz val="9.5"/>
      <color indexed="10"/>
      <name val="Arial"/>
      <family val="2"/>
      <charset val="1"/>
    </font>
    <font>
      <b/>
      <sz val="11"/>
      <color indexed="18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  <charset val="1"/>
    </font>
    <font>
      <b/>
      <sz val="10"/>
      <color indexed="56"/>
      <name val="Arial"/>
      <family val="2"/>
      <charset val="1"/>
    </font>
    <font>
      <b/>
      <sz val="11"/>
      <color indexed="8"/>
      <name val="Calibri"/>
      <family val="2"/>
      <charset val="1"/>
    </font>
    <font>
      <b/>
      <sz val="14"/>
      <name val="Arial"/>
      <family val="2"/>
      <charset val="1"/>
    </font>
    <font>
      <sz val="10"/>
      <color indexed="10"/>
      <name val="Arial"/>
      <family val="2"/>
      <charset val="1"/>
    </font>
    <font>
      <b/>
      <sz val="12"/>
      <name val="Arial"/>
      <family val="2"/>
      <charset val="1"/>
    </font>
    <font>
      <b/>
      <sz val="11.5"/>
      <color indexed="10"/>
      <name val="Arial"/>
      <family val="2"/>
      <charset val="1"/>
    </font>
    <font>
      <b/>
      <sz val="12"/>
      <color indexed="10"/>
      <name val="Arial"/>
      <family val="2"/>
      <charset val="1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color rgb="FF000000"/>
      <name val="TimesNewRomanPS-BoldMT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6" fontId="2" fillId="0" borderId="0"/>
    <xf numFmtId="0" fontId="1" fillId="0" borderId="0"/>
    <xf numFmtId="167" fontId="2" fillId="0" borderId="0"/>
  </cellStyleXfs>
  <cellXfs count="143">
    <xf numFmtId="0" fontId="0" fillId="0" borderId="0" xfId="0"/>
    <xf numFmtId="0" fontId="2" fillId="2" borderId="0" xfId="1" applyFill="1"/>
    <xf numFmtId="0" fontId="10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vertical="center"/>
    </xf>
    <xf numFmtId="4" fontId="11" fillId="2" borderId="1" xfId="1" applyNumberFormat="1" applyFont="1" applyFill="1" applyBorder="1" applyAlignment="1">
      <alignment vertical="center"/>
    </xf>
    <xf numFmtId="10" fontId="9" fillId="2" borderId="1" xfId="1" applyNumberFormat="1" applyFont="1" applyFill="1" applyBorder="1" applyAlignment="1">
      <alignment vertical="center"/>
    </xf>
    <xf numFmtId="10" fontId="11" fillId="2" borderId="1" xfId="1" applyNumberFormat="1" applyFont="1" applyFill="1" applyBorder="1" applyAlignment="1">
      <alignment vertical="center"/>
    </xf>
    <xf numFmtId="4" fontId="13" fillId="2" borderId="1" xfId="1" applyNumberFormat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4" fontId="11" fillId="2" borderId="1" xfId="1" applyNumberFormat="1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vertical="center"/>
    </xf>
    <xf numFmtId="4" fontId="9" fillId="2" borderId="1" xfId="1" applyNumberFormat="1" applyFont="1" applyFill="1" applyBorder="1" applyAlignment="1">
      <alignment horizontal="center" vertical="center"/>
    </xf>
    <xf numFmtId="4" fontId="15" fillId="2" borderId="1" xfId="1" applyNumberFormat="1" applyFont="1" applyFill="1" applyBorder="1" applyAlignment="1">
      <alignment vertical="center"/>
    </xf>
    <xf numFmtId="4" fontId="16" fillId="2" borderId="1" xfId="1" applyNumberFormat="1" applyFont="1" applyFill="1" applyBorder="1" applyAlignment="1">
      <alignment horizontal="right" vertical="center"/>
    </xf>
    <xf numFmtId="166" fontId="15" fillId="2" borderId="3" xfId="2" applyFont="1" applyFill="1" applyBorder="1" applyAlignment="1">
      <alignment vertical="center"/>
    </xf>
    <xf numFmtId="0" fontId="5" fillId="2" borderId="1" xfId="1" applyFont="1" applyFill="1" applyBorder="1"/>
    <xf numFmtId="4" fontId="9" fillId="2" borderId="1" xfId="1" applyNumberFormat="1" applyFont="1" applyFill="1" applyBorder="1" applyAlignment="1">
      <alignment horizontal="right" vertical="center"/>
    </xf>
    <xf numFmtId="4" fontId="9" fillId="2" borderId="1" xfId="1" applyNumberFormat="1" applyFont="1" applyFill="1" applyBorder="1" applyAlignment="1">
      <alignment horizontal="right" vertical="center" wrapText="1"/>
    </xf>
    <xf numFmtId="4" fontId="11" fillId="2" borderId="1" xfId="1" applyNumberFormat="1" applyFont="1" applyFill="1" applyBorder="1" applyAlignment="1">
      <alignment horizontal="right" vertical="center" wrapText="1"/>
    </xf>
    <xf numFmtId="0" fontId="9" fillId="2" borderId="4" xfId="1" applyFont="1" applyFill="1" applyBorder="1" applyAlignment="1">
      <alignment horizontal="right" vertical="center"/>
    </xf>
    <xf numFmtId="0" fontId="9" fillId="2" borderId="4" xfId="1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/>
    </xf>
    <xf numFmtId="0" fontId="2" fillId="2" borderId="3" xfId="1" applyFill="1" applyBorder="1" applyAlignment="1">
      <alignment horizontal="center" vertical="center"/>
    </xf>
    <xf numFmtId="0" fontId="2" fillId="2" borderId="3" xfId="1" applyFill="1" applyBorder="1" applyAlignment="1">
      <alignment vertical="center"/>
    </xf>
    <xf numFmtId="0" fontId="2" fillId="2" borderId="5" xfId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2" fillId="2" borderId="3" xfId="1" applyFill="1" applyBorder="1" applyAlignment="1">
      <alignment horizontal="right" vertical="center"/>
    </xf>
    <xf numFmtId="10" fontId="9" fillId="2" borderId="3" xfId="1" applyNumberFormat="1" applyFont="1" applyFill="1" applyBorder="1" applyAlignment="1">
      <alignment vertical="center"/>
    </xf>
    <xf numFmtId="4" fontId="9" fillId="2" borderId="5" xfId="1" applyNumberFormat="1" applyFont="1" applyFill="1" applyBorder="1" applyAlignment="1">
      <alignment horizontal="right" vertical="center"/>
    </xf>
    <xf numFmtId="0" fontId="11" fillId="2" borderId="1" xfId="1" applyFont="1" applyFill="1" applyBorder="1" applyAlignment="1">
      <alignment horizontal="right" vertical="center"/>
    </xf>
    <xf numFmtId="0" fontId="10" fillId="2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4" fontId="11" fillId="2" borderId="1" xfId="1" applyNumberFormat="1" applyFont="1" applyFill="1" applyBorder="1"/>
    <xf numFmtId="4" fontId="11" fillId="2" borderId="1" xfId="1" applyNumberFormat="1" applyFont="1" applyFill="1" applyBorder="1" applyAlignment="1">
      <alignment horizontal="right"/>
    </xf>
    <xf numFmtId="4" fontId="9" fillId="2" borderId="1" xfId="1" applyNumberFormat="1" applyFont="1" applyFill="1" applyBorder="1" applyAlignment="1">
      <alignment horizontal="right"/>
    </xf>
    <xf numFmtId="0" fontId="1" fillId="2" borderId="1" xfId="1" applyFont="1" applyFill="1" applyBorder="1" applyAlignment="1">
      <alignment horizontal="center"/>
    </xf>
    <xf numFmtId="0" fontId="10" fillId="2" borderId="1" xfId="1" applyFont="1" applyFill="1" applyBorder="1" applyAlignment="1">
      <alignment vertical="center"/>
    </xf>
    <xf numFmtId="4" fontId="10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66" fontId="2" fillId="2" borderId="0" xfId="2" applyFill="1"/>
    <xf numFmtId="4" fontId="11" fillId="2" borderId="1" xfId="1" applyNumberFormat="1" applyFont="1" applyFill="1" applyBorder="1" applyAlignment="1">
      <alignment horizontal="center" vertical="center"/>
    </xf>
    <xf numFmtId="10" fontId="11" fillId="2" borderId="1" xfId="1" applyNumberFormat="1" applyFont="1" applyFill="1" applyBorder="1" applyAlignment="1">
      <alignment vertical="center" wrapText="1"/>
    </xf>
    <xf numFmtId="10" fontId="8" fillId="2" borderId="1" xfId="1" applyNumberFormat="1" applyFont="1" applyFill="1" applyBorder="1" applyAlignment="1">
      <alignment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center" vertical="center" wrapText="1"/>
    </xf>
    <xf numFmtId="168" fontId="9" fillId="2" borderId="1" xfId="4" applyNumberFormat="1" applyFont="1" applyFill="1" applyBorder="1" applyAlignment="1">
      <alignment horizontal="left" vertical="center" wrapText="1"/>
    </xf>
    <xf numFmtId="168" fontId="9" fillId="2" borderId="1" xfId="1" applyNumberFormat="1" applyFont="1" applyFill="1" applyBorder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66" fontId="10" fillId="2" borderId="1" xfId="2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169" fontId="10" fillId="2" borderId="1" xfId="1" applyNumberFormat="1" applyFont="1" applyFill="1" applyBorder="1" applyAlignment="1">
      <alignment horizontal="center" vertical="center"/>
    </xf>
    <xf numFmtId="10" fontId="23" fillId="4" borderId="1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2" fillId="2" borderId="0" xfId="1" applyNumberFormat="1" applyFill="1"/>
    <xf numFmtId="0" fontId="24" fillId="2" borderId="0" xfId="1" applyFont="1" applyFill="1"/>
    <xf numFmtId="0" fontId="0" fillId="4" borderId="0" xfId="0" applyFill="1"/>
    <xf numFmtId="0" fontId="9" fillId="2" borderId="1" xfId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167" fontId="24" fillId="0" borderId="0" xfId="4" applyFont="1"/>
    <xf numFmtId="0" fontId="2" fillId="2" borderId="0" xfId="1" applyFill="1" applyAlignment="1">
      <alignment horizontal="left"/>
    </xf>
    <xf numFmtId="0" fontId="23" fillId="0" borderId="0" xfId="0" applyFont="1" applyAlignment="1">
      <alignment horizontal="left" vertical="center"/>
    </xf>
    <xf numFmtId="167" fontId="2" fillId="0" borderId="0" xfId="4"/>
    <xf numFmtId="4" fontId="11" fillId="2" borderId="4" xfId="1" applyNumberFormat="1" applyFont="1" applyFill="1" applyBorder="1" applyAlignment="1">
      <alignment vertical="center"/>
    </xf>
    <xf numFmtId="0" fontId="2" fillId="2" borderId="11" xfId="1" applyFill="1" applyBorder="1"/>
    <xf numFmtId="167" fontId="2" fillId="4" borderId="0" xfId="4" applyFill="1"/>
    <xf numFmtId="43" fontId="2" fillId="2" borderId="0" xfId="1" applyNumberFormat="1" applyFill="1"/>
    <xf numFmtId="167" fontId="2" fillId="2" borderId="0" xfId="1" applyNumberFormat="1" applyFill="1"/>
    <xf numFmtId="0" fontId="9" fillId="0" borderId="8" xfId="1" applyFont="1" applyBorder="1" applyAlignment="1">
      <alignment vertical="center" wrapText="1"/>
    </xf>
    <xf numFmtId="0" fontId="2" fillId="0" borderId="0" xfId="1"/>
    <xf numFmtId="0" fontId="10" fillId="0" borderId="6" xfId="1" applyFont="1" applyBorder="1"/>
    <xf numFmtId="0" fontId="10" fillId="0" borderId="7" xfId="1" applyFont="1" applyBorder="1"/>
    <xf numFmtId="0" fontId="9" fillId="0" borderId="7" xfId="1" applyFont="1" applyBorder="1" applyAlignment="1">
      <alignment vertical="center" wrapText="1"/>
    </xf>
    <xf numFmtId="4" fontId="26" fillId="0" borderId="0" xfId="0" applyNumberFormat="1" applyFont="1"/>
    <xf numFmtId="0" fontId="9" fillId="2" borderId="10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/>
    </xf>
    <xf numFmtId="49" fontId="9" fillId="2" borderId="1" xfId="1" applyNumberFormat="1" applyFont="1" applyFill="1" applyBorder="1" applyAlignment="1">
      <alignment horizontal="right" vertical="center" wrapText="1"/>
    </xf>
    <xf numFmtId="49" fontId="20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21" fillId="2" borderId="9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left" vertical="center" wrapText="1"/>
    </xf>
    <xf numFmtId="49" fontId="9" fillId="2" borderId="4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right" vertical="center"/>
    </xf>
    <xf numFmtId="0" fontId="10" fillId="2" borderId="4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center" vertical="center"/>
    </xf>
    <xf numFmtId="0" fontId="15" fillId="2" borderId="7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/>
    <xf numFmtId="0" fontId="17" fillId="2" borderId="1" xfId="1" applyFont="1" applyFill="1" applyBorder="1" applyAlignment="1">
      <alignment horizontal="left"/>
    </xf>
    <xf numFmtId="0" fontId="18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right" vertical="center"/>
    </xf>
    <xf numFmtId="0" fontId="14" fillId="2" borderId="4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right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justify" vertical="center" wrapText="1"/>
    </xf>
    <xf numFmtId="0" fontId="0" fillId="2" borderId="4" xfId="1" applyFont="1" applyFill="1" applyBorder="1" applyAlignment="1">
      <alignment horizontal="left" vertical="center" wrapText="1"/>
    </xf>
    <xf numFmtId="0" fontId="25" fillId="2" borderId="3" xfId="1" applyFont="1" applyFill="1" applyBorder="1" applyAlignment="1">
      <alignment horizontal="left" vertical="center" wrapText="1"/>
    </xf>
    <xf numFmtId="0" fontId="25" fillId="2" borderId="5" xfId="1" applyFont="1" applyFill="1" applyBorder="1" applyAlignment="1">
      <alignment horizontal="left" vertical="center" wrapText="1"/>
    </xf>
    <xf numFmtId="0" fontId="25" fillId="2" borderId="4" xfId="1" applyFont="1" applyFill="1" applyBorder="1" applyAlignment="1">
      <alignment horizontal="left" vertical="center" wrapText="1"/>
    </xf>
    <xf numFmtId="0" fontId="0" fillId="2" borderId="3" xfId="1" applyFont="1" applyFill="1" applyBorder="1" applyAlignment="1">
      <alignment horizontal="left" vertical="center" wrapText="1"/>
    </xf>
    <xf numFmtId="0" fontId="0" fillId="2" borderId="5" xfId="1" applyFont="1" applyFill="1" applyBorder="1" applyAlignment="1">
      <alignment horizontal="left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wrapText="1"/>
    </xf>
    <xf numFmtId="165" fontId="11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2" fillId="2" borderId="0" xfId="1" applyFill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5">
    <cellStyle name="Excel Built-in Normal" xfId="1" xr:uid="{00000000-0005-0000-0000-000000000000}"/>
    <cellStyle name="Moeda" xfId="2" builtinId="4"/>
    <cellStyle name="Normal" xfId="0" builtinId="0"/>
    <cellStyle name="Normal 2" xfId="3" xr:uid="{00000000-0005-0000-0000-000003000000}"/>
    <cellStyle name="Vírgula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99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2060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93"/>
  <sheetViews>
    <sheetView tabSelected="1" topLeftCell="A21" workbookViewId="0">
      <selection activeCell="I42" sqref="I42"/>
    </sheetView>
  </sheetViews>
  <sheetFormatPr defaultColWidth="9.109375" defaultRowHeight="14.4"/>
  <cols>
    <col min="1" max="1" width="6.33203125" style="1" customWidth="1"/>
    <col min="2" max="7" width="9.109375" style="1"/>
    <col min="8" max="8" width="14.33203125" style="1" customWidth="1"/>
    <col min="9" max="9" width="17.33203125" style="1" customWidth="1"/>
    <col min="10" max="10" width="4.88671875" style="1" customWidth="1"/>
    <col min="11" max="12" width="11.5546875" style="1" bestFit="1" customWidth="1"/>
    <col min="13" max="13" width="13.33203125" style="1" bestFit="1" customWidth="1"/>
    <col min="14" max="14" width="13.88671875" style="1" customWidth="1"/>
    <col min="15" max="16384" width="9.109375" style="1"/>
  </cols>
  <sheetData>
    <row r="2" spans="1:9" ht="41.25" customHeight="1">
      <c r="A2" s="137" t="s">
        <v>172</v>
      </c>
      <c r="B2" s="137"/>
      <c r="C2" s="137"/>
      <c r="D2" s="137"/>
      <c r="E2" s="137"/>
      <c r="F2" s="137"/>
      <c r="G2" s="137"/>
      <c r="H2" s="137"/>
      <c r="I2" s="137"/>
    </row>
    <row r="3" spans="1:9" ht="21.6">
      <c r="A3" s="138"/>
      <c r="B3" s="138"/>
      <c r="C3" s="138"/>
      <c r="D3" s="138"/>
      <c r="E3" s="138"/>
      <c r="F3" s="138"/>
      <c r="G3" s="138"/>
      <c r="H3" s="138"/>
      <c r="I3" s="138"/>
    </row>
    <row r="4" spans="1:9">
      <c r="A4" s="139"/>
      <c r="B4" s="139"/>
      <c r="C4" s="139"/>
      <c r="D4" s="139"/>
      <c r="E4" s="139"/>
      <c r="F4" s="139"/>
      <c r="G4" s="139"/>
      <c r="H4" s="139"/>
      <c r="I4" s="139"/>
    </row>
    <row r="5" spans="1:9" ht="23.25" customHeight="1">
      <c r="A5" s="140" t="s">
        <v>0</v>
      </c>
      <c r="B5" s="140"/>
      <c r="C5" s="140"/>
      <c r="D5" s="140"/>
      <c r="E5" s="140"/>
      <c r="F5" s="140"/>
      <c r="G5" s="140"/>
      <c r="H5" s="140"/>
      <c r="I5" s="140"/>
    </row>
    <row r="6" spans="1:9" ht="15" customHeight="1">
      <c r="A6" s="133" t="s">
        <v>1</v>
      </c>
      <c r="B6" s="133"/>
      <c r="C6" s="133"/>
      <c r="D6" s="133"/>
      <c r="E6" s="133"/>
      <c r="F6" s="136"/>
      <c r="G6" s="136"/>
      <c r="H6" s="136"/>
      <c r="I6" s="136"/>
    </row>
    <row r="7" spans="1:9">
      <c r="A7" s="133" t="s">
        <v>2</v>
      </c>
      <c r="B7" s="133"/>
      <c r="C7" s="133"/>
      <c r="D7" s="133"/>
      <c r="E7" s="133"/>
      <c r="F7" s="134"/>
      <c r="G7" s="134"/>
      <c r="H7" s="134"/>
      <c r="I7" s="134"/>
    </row>
    <row r="8" spans="1:9" ht="15" customHeight="1">
      <c r="A8" s="109" t="s">
        <v>3</v>
      </c>
      <c r="B8" s="109"/>
      <c r="C8" s="109"/>
      <c r="D8" s="109"/>
      <c r="E8" s="109"/>
      <c r="F8" s="109"/>
      <c r="G8" s="109"/>
      <c r="H8" s="109"/>
      <c r="I8" s="109"/>
    </row>
    <row r="9" spans="1:9" ht="15" customHeight="1">
      <c r="A9" s="3" t="s">
        <v>4</v>
      </c>
      <c r="B9" s="94" t="s">
        <v>5</v>
      </c>
      <c r="C9" s="94"/>
      <c r="D9" s="94"/>
      <c r="E9" s="94"/>
      <c r="F9" s="94"/>
      <c r="G9" s="94"/>
      <c r="H9" s="135"/>
      <c r="I9" s="135"/>
    </row>
    <row r="10" spans="1:9" ht="15" customHeight="1">
      <c r="A10" s="3" t="s">
        <v>6</v>
      </c>
      <c r="B10" s="94" t="s">
        <v>7</v>
      </c>
      <c r="C10" s="94"/>
      <c r="D10" s="94"/>
      <c r="E10" s="94"/>
      <c r="F10" s="94"/>
      <c r="G10" s="94"/>
      <c r="H10" s="136"/>
      <c r="I10" s="136"/>
    </row>
    <row r="11" spans="1:9" ht="43.5" customHeight="1">
      <c r="A11" s="3" t="s">
        <v>8</v>
      </c>
      <c r="B11" s="94" t="s">
        <v>9</v>
      </c>
      <c r="C11" s="94"/>
      <c r="D11" s="94"/>
      <c r="E11" s="94"/>
      <c r="F11" s="94"/>
      <c r="G11" s="94"/>
      <c r="H11" s="136" t="s">
        <v>174</v>
      </c>
      <c r="I11" s="136"/>
    </row>
    <row r="12" spans="1:9" ht="15" customHeight="1">
      <c r="A12" s="3" t="s">
        <v>10</v>
      </c>
      <c r="B12" s="94" t="s">
        <v>11</v>
      </c>
      <c r="C12" s="94"/>
      <c r="D12" s="94"/>
      <c r="E12" s="94"/>
      <c r="F12" s="94"/>
      <c r="G12" s="94"/>
      <c r="H12" s="136">
        <v>12</v>
      </c>
      <c r="I12" s="136"/>
    </row>
    <row r="13" spans="1:9" ht="15" customHeight="1">
      <c r="A13" s="109" t="s">
        <v>12</v>
      </c>
      <c r="B13" s="109"/>
      <c r="C13" s="109"/>
      <c r="D13" s="109"/>
      <c r="E13" s="109"/>
      <c r="F13" s="109"/>
      <c r="G13" s="109"/>
      <c r="H13" s="109"/>
      <c r="I13" s="109"/>
    </row>
    <row r="14" spans="1:9">
      <c r="A14" s="107"/>
      <c r="B14" s="107"/>
      <c r="C14" s="107"/>
      <c r="D14" s="107"/>
      <c r="E14" s="107"/>
      <c r="F14" s="107"/>
      <c r="G14" s="107"/>
      <c r="H14" s="107"/>
      <c r="I14" s="107"/>
    </row>
    <row r="15" spans="1:9" ht="15" customHeight="1">
      <c r="A15" s="109" t="s">
        <v>13</v>
      </c>
      <c r="B15" s="109"/>
      <c r="C15" s="109"/>
      <c r="D15" s="109"/>
      <c r="E15" s="109"/>
      <c r="F15" s="109"/>
      <c r="G15" s="109"/>
      <c r="H15" s="109"/>
      <c r="I15" s="109"/>
    </row>
    <row r="16" spans="1:9" ht="15" customHeight="1">
      <c r="A16" s="109" t="s">
        <v>14</v>
      </c>
      <c r="B16" s="109"/>
      <c r="C16" s="109"/>
      <c r="D16" s="109"/>
      <c r="E16" s="109"/>
      <c r="F16" s="109"/>
      <c r="G16" s="109"/>
      <c r="H16" s="109"/>
      <c r="I16" s="109"/>
    </row>
    <row r="17" spans="1:14" ht="24.6" customHeight="1">
      <c r="A17" s="3">
        <v>1</v>
      </c>
      <c r="B17" s="94" t="s">
        <v>15</v>
      </c>
      <c r="C17" s="94"/>
      <c r="D17" s="94"/>
      <c r="E17" s="94"/>
      <c r="F17" s="94"/>
      <c r="G17" s="94"/>
      <c r="H17" s="131"/>
      <c r="I17" s="131"/>
    </row>
    <row r="18" spans="1:14" ht="15" customHeight="1">
      <c r="A18" s="3">
        <v>2</v>
      </c>
      <c r="B18" s="94" t="s">
        <v>16</v>
      </c>
      <c r="C18" s="94"/>
      <c r="D18" s="94"/>
      <c r="E18" s="94"/>
      <c r="F18" s="94"/>
      <c r="G18" s="94"/>
      <c r="H18" s="132"/>
      <c r="I18" s="132"/>
    </row>
    <row r="19" spans="1:14" ht="15" customHeight="1">
      <c r="A19" s="3">
        <v>3</v>
      </c>
      <c r="B19" s="94" t="s">
        <v>17</v>
      </c>
      <c r="C19" s="94"/>
      <c r="D19" s="94"/>
      <c r="E19" s="94"/>
      <c r="F19" s="94"/>
      <c r="G19" s="94"/>
      <c r="H19" s="128"/>
      <c r="I19" s="128"/>
    </row>
    <row r="20" spans="1:14">
      <c r="A20" s="129"/>
      <c r="B20" s="129"/>
      <c r="C20" s="129"/>
      <c r="D20" s="129"/>
      <c r="E20" s="129"/>
      <c r="F20" s="129"/>
      <c r="G20" s="129"/>
      <c r="H20" s="129"/>
      <c r="I20" s="129"/>
    </row>
    <row r="21" spans="1:14">
      <c r="A21" s="113" t="s">
        <v>18</v>
      </c>
      <c r="B21" s="113"/>
      <c r="C21" s="113"/>
      <c r="D21" s="113"/>
      <c r="E21" s="113"/>
      <c r="F21" s="113"/>
      <c r="G21" s="113"/>
      <c r="H21" s="113"/>
      <c r="I21" s="113"/>
    </row>
    <row r="22" spans="1:14">
      <c r="A22" s="130"/>
      <c r="B22" s="130"/>
      <c r="C22" s="130"/>
      <c r="D22" s="130"/>
      <c r="E22" s="130"/>
      <c r="F22" s="130"/>
      <c r="G22" s="130"/>
      <c r="H22" s="130"/>
      <c r="I22" s="130"/>
    </row>
    <row r="23" spans="1:14" ht="15" customHeight="1">
      <c r="A23" s="114" t="s">
        <v>19</v>
      </c>
      <c r="B23" s="114"/>
      <c r="C23" s="114"/>
      <c r="D23" s="114"/>
      <c r="E23" s="114"/>
      <c r="F23" s="114"/>
      <c r="G23" s="114"/>
      <c r="H23" s="114"/>
      <c r="I23" s="114"/>
    </row>
    <row r="24" spans="1:14" ht="15" customHeight="1">
      <c r="A24" s="6">
        <v>1</v>
      </c>
      <c r="B24" s="120" t="s">
        <v>20</v>
      </c>
      <c r="C24" s="120"/>
      <c r="D24" s="120"/>
      <c r="E24" s="120"/>
      <c r="F24" s="120"/>
      <c r="G24" s="120"/>
      <c r="H24" s="7" t="s">
        <v>21</v>
      </c>
      <c r="I24" s="6" t="s">
        <v>22</v>
      </c>
    </row>
    <row r="25" spans="1:14" ht="15" customHeight="1">
      <c r="A25" s="6" t="s">
        <v>4</v>
      </c>
      <c r="B25" s="94" t="s">
        <v>151</v>
      </c>
      <c r="C25" s="94"/>
      <c r="D25" s="94"/>
      <c r="E25" s="94"/>
      <c r="F25" s="94"/>
      <c r="G25" s="94"/>
      <c r="H25" s="94"/>
      <c r="I25" s="64">
        <f>I26/220*200</f>
        <v>1685.5</v>
      </c>
    </row>
    <row r="26" spans="1:14" ht="15" customHeight="1">
      <c r="A26" s="3">
        <f>SUM(A27:A34)</f>
        <v>1</v>
      </c>
      <c r="B26" s="94" t="s">
        <v>167</v>
      </c>
      <c r="C26" s="94"/>
      <c r="D26" s="94"/>
      <c r="E26" s="94"/>
      <c r="F26" s="94"/>
      <c r="G26" s="94"/>
      <c r="H26" s="94"/>
      <c r="I26" s="68">
        <f>SUM(I27:I34)</f>
        <v>1854.05</v>
      </c>
      <c r="J26" s="69" t="s">
        <v>168</v>
      </c>
      <c r="K26" s="71"/>
      <c r="L26" s="71" t="s">
        <v>169</v>
      </c>
      <c r="M26" s="1" t="s">
        <v>171</v>
      </c>
      <c r="N26" s="1" t="s">
        <v>170</v>
      </c>
    </row>
    <row r="27" spans="1:14" ht="15" customHeight="1">
      <c r="A27" s="63">
        <v>1</v>
      </c>
      <c r="B27" s="122" t="s">
        <v>173</v>
      </c>
      <c r="C27" s="123"/>
      <c r="D27" s="123"/>
      <c r="E27" s="123"/>
      <c r="F27" s="123"/>
      <c r="G27" s="124"/>
      <c r="H27" s="78">
        <v>1854.05</v>
      </c>
      <c r="I27" s="68">
        <f>H27*A27</f>
        <v>1854.05</v>
      </c>
      <c r="J27" s="69"/>
      <c r="L27" s="67"/>
      <c r="M27" s="71">
        <f>L27*12</f>
        <v>0</v>
      </c>
    </row>
    <row r="28" spans="1:14" ht="15" customHeight="1">
      <c r="A28" s="63"/>
      <c r="B28" s="122"/>
      <c r="C28" s="123"/>
      <c r="D28" s="123"/>
      <c r="E28" s="123"/>
      <c r="F28" s="123"/>
      <c r="G28" s="124"/>
      <c r="H28" s="67"/>
      <c r="I28" s="68">
        <f>H28*A28</f>
        <v>0</v>
      </c>
      <c r="J28" s="69"/>
      <c r="L28" s="67"/>
      <c r="M28" s="71">
        <f t="shared" ref="M28:M34" si="0">L28*12</f>
        <v>0</v>
      </c>
      <c r="N28" s="71">
        <f>M28</f>
        <v>0</v>
      </c>
    </row>
    <row r="29" spans="1:14" ht="15" customHeight="1">
      <c r="A29" s="63"/>
      <c r="B29" s="122"/>
      <c r="C29" s="123"/>
      <c r="D29" s="123"/>
      <c r="E29" s="123"/>
      <c r="F29" s="123"/>
      <c r="G29" s="124"/>
      <c r="H29" s="67"/>
      <c r="I29" s="68">
        <f t="shared" ref="I29:I34" si="1">H29*A29</f>
        <v>0</v>
      </c>
      <c r="J29" s="69"/>
      <c r="L29" s="67">
        <f t="shared" ref="L29:L34" si="2">I29*244%</f>
        <v>0</v>
      </c>
      <c r="M29" s="71">
        <f t="shared" si="0"/>
        <v>0</v>
      </c>
      <c r="N29" s="71">
        <f>M29+M27</f>
        <v>0</v>
      </c>
    </row>
    <row r="30" spans="1:14" ht="15" customHeight="1">
      <c r="A30" s="63"/>
      <c r="B30" s="122"/>
      <c r="C30" s="126"/>
      <c r="D30" s="126"/>
      <c r="E30" s="126"/>
      <c r="F30" s="126"/>
      <c r="G30" s="127"/>
      <c r="H30" s="70"/>
      <c r="I30" s="68">
        <f t="shared" si="1"/>
        <v>0</v>
      </c>
      <c r="J30" s="69"/>
      <c r="L30" s="67">
        <f t="shared" si="2"/>
        <v>0</v>
      </c>
      <c r="M30" s="71">
        <f t="shared" si="0"/>
        <v>0</v>
      </c>
    </row>
    <row r="31" spans="1:14" ht="15" customHeight="1">
      <c r="A31" s="63"/>
      <c r="B31" s="122"/>
      <c r="C31" s="126"/>
      <c r="D31" s="126"/>
      <c r="E31" s="126"/>
      <c r="F31" s="126"/>
      <c r="G31" s="127"/>
      <c r="H31" s="70"/>
      <c r="I31" s="68">
        <f t="shared" si="1"/>
        <v>0</v>
      </c>
      <c r="J31" s="69"/>
      <c r="L31" s="67">
        <f t="shared" si="2"/>
        <v>0</v>
      </c>
      <c r="M31" s="71">
        <f t="shared" si="0"/>
        <v>0</v>
      </c>
      <c r="N31" s="71">
        <f>M31+M30</f>
        <v>0</v>
      </c>
    </row>
    <row r="32" spans="1:14" ht="15" customHeight="1">
      <c r="A32" s="63"/>
      <c r="B32" s="122"/>
      <c r="C32" s="126"/>
      <c r="D32" s="126"/>
      <c r="E32" s="126"/>
      <c r="F32" s="126"/>
      <c r="G32" s="127"/>
      <c r="H32" s="70"/>
      <c r="I32" s="68">
        <f t="shared" si="1"/>
        <v>0</v>
      </c>
      <c r="J32" s="69"/>
      <c r="L32" s="67">
        <f t="shared" si="2"/>
        <v>0</v>
      </c>
      <c r="M32" s="71">
        <f t="shared" si="0"/>
        <v>0</v>
      </c>
    </row>
    <row r="33" spans="1:14" ht="15" customHeight="1">
      <c r="A33" s="63"/>
      <c r="B33" s="122"/>
      <c r="C33" s="126"/>
      <c r="D33" s="126"/>
      <c r="E33" s="126"/>
      <c r="F33" s="126"/>
      <c r="G33" s="127"/>
      <c r="H33" s="70"/>
      <c r="I33" s="68">
        <f t="shared" si="1"/>
        <v>0</v>
      </c>
      <c r="J33" s="69"/>
      <c r="L33" s="67">
        <f t="shared" si="2"/>
        <v>0</v>
      </c>
      <c r="M33" s="71">
        <f t="shared" si="0"/>
        <v>0</v>
      </c>
    </row>
    <row r="34" spans="1:14" ht="15" customHeight="1">
      <c r="A34" s="63"/>
      <c r="B34" s="122"/>
      <c r="C34" s="123"/>
      <c r="D34" s="123"/>
      <c r="E34" s="123"/>
      <c r="F34" s="123"/>
      <c r="G34" s="124"/>
      <c r="H34" s="70"/>
      <c r="I34" s="68">
        <f t="shared" si="1"/>
        <v>0</v>
      </c>
      <c r="J34" s="69"/>
      <c r="L34" s="67">
        <f t="shared" si="2"/>
        <v>0</v>
      </c>
      <c r="M34" s="71">
        <f t="shared" si="0"/>
        <v>0</v>
      </c>
      <c r="N34" s="71">
        <f>M34+M33+M32</f>
        <v>0</v>
      </c>
    </row>
    <row r="35" spans="1:14" ht="15" customHeight="1">
      <c r="A35" s="63"/>
      <c r="B35" s="125"/>
      <c r="C35" s="123"/>
      <c r="D35" s="123"/>
      <c r="E35" s="123"/>
      <c r="F35" s="123"/>
      <c r="G35" s="124"/>
      <c r="H35" s="62"/>
      <c r="I35" s="8"/>
    </row>
    <row r="36" spans="1:14" ht="15" customHeight="1">
      <c r="A36" s="3" t="s">
        <v>6</v>
      </c>
      <c r="B36" s="102" t="s">
        <v>23</v>
      </c>
      <c r="C36" s="102"/>
      <c r="D36" s="102"/>
      <c r="E36" s="102"/>
      <c r="F36" s="102"/>
      <c r="G36" s="102"/>
      <c r="H36" s="9"/>
      <c r="I36" s="8"/>
      <c r="L36" s="72">
        <f>SUM(L27:L35)</f>
        <v>0</v>
      </c>
      <c r="M36" s="72">
        <f>SUM(M27:M35)</f>
        <v>0</v>
      </c>
      <c r="N36" s="72">
        <f>SUM(N27:N35)</f>
        <v>0</v>
      </c>
    </row>
    <row r="37" spans="1:14" ht="15" customHeight="1">
      <c r="A37" s="3" t="s">
        <v>8</v>
      </c>
      <c r="B37" s="121" t="s">
        <v>24</v>
      </c>
      <c r="C37" s="121"/>
      <c r="D37" s="121"/>
      <c r="E37" s="121"/>
      <c r="F37" s="121"/>
      <c r="G37" s="121"/>
      <c r="H37" s="10">
        <v>0.2</v>
      </c>
      <c r="I37" s="8">
        <f>(I27+I30+I32+I33+I34)*H37</f>
        <v>370.81</v>
      </c>
      <c r="L37" s="71">
        <f>I164-L36</f>
        <v>17145.900000000001</v>
      </c>
      <c r="M37" s="71"/>
    </row>
    <row r="38" spans="1:14" ht="15" customHeight="1">
      <c r="A38" s="3" t="s">
        <v>10</v>
      </c>
      <c r="B38" s="94" t="s">
        <v>25</v>
      </c>
      <c r="C38" s="94"/>
      <c r="D38" s="94"/>
      <c r="E38" s="94"/>
      <c r="F38" s="94"/>
      <c r="G38" s="94"/>
      <c r="H38" s="94"/>
      <c r="I38" s="8"/>
    </row>
    <row r="39" spans="1:14" ht="15" customHeight="1">
      <c r="A39" s="3" t="s">
        <v>26</v>
      </c>
      <c r="B39" s="94" t="s">
        <v>27</v>
      </c>
      <c r="C39" s="94"/>
      <c r="D39" s="94"/>
      <c r="E39" s="94"/>
      <c r="F39" s="94"/>
      <c r="G39" s="94"/>
      <c r="H39" s="94"/>
      <c r="I39" s="8"/>
    </row>
    <row r="40" spans="1:14" ht="15" customHeight="1">
      <c r="A40" s="3" t="s">
        <v>28</v>
      </c>
      <c r="B40" s="94" t="s">
        <v>29</v>
      </c>
      <c r="C40" s="94"/>
      <c r="D40" s="94"/>
      <c r="E40" s="94"/>
      <c r="F40" s="94"/>
      <c r="G40" s="94"/>
      <c r="H40" s="94"/>
      <c r="I40" s="8">
        <v>0</v>
      </c>
    </row>
    <row r="41" spans="1:14" ht="15" customHeight="1">
      <c r="A41" s="3" t="s">
        <v>30</v>
      </c>
      <c r="B41" s="94" t="s">
        <v>176</v>
      </c>
      <c r="C41" s="94"/>
      <c r="D41" s="94"/>
      <c r="E41" s="94"/>
      <c r="F41" s="94"/>
      <c r="G41" s="94"/>
      <c r="H41" s="94"/>
      <c r="I41" s="8">
        <v>25.55</v>
      </c>
    </row>
    <row r="42" spans="1:14" ht="15" customHeight="1">
      <c r="A42" s="3" t="s">
        <v>31</v>
      </c>
      <c r="B42" s="94" t="s">
        <v>175</v>
      </c>
      <c r="C42" s="94"/>
      <c r="D42" s="94"/>
      <c r="E42" s="94"/>
      <c r="F42" s="94"/>
      <c r="G42" s="94"/>
      <c r="H42" s="94"/>
      <c r="I42" s="8">
        <v>80</v>
      </c>
    </row>
    <row r="43" spans="1:14" ht="15" customHeight="1">
      <c r="A43" s="119" t="s">
        <v>32</v>
      </c>
      <c r="B43" s="119"/>
      <c r="C43" s="119"/>
      <c r="D43" s="119"/>
      <c r="E43" s="119"/>
      <c r="F43" s="119"/>
      <c r="G43" s="119"/>
      <c r="H43" s="119"/>
      <c r="I43" s="11">
        <f>SUM(I36:I42)+I25</f>
        <v>2161.86</v>
      </c>
    </row>
    <row r="44" spans="1:14">
      <c r="A44" s="107" t="s">
        <v>33</v>
      </c>
      <c r="B44" s="107"/>
      <c r="C44" s="107"/>
      <c r="D44" s="107"/>
      <c r="E44" s="107"/>
      <c r="F44" s="107"/>
      <c r="G44" s="107"/>
      <c r="H44" s="107"/>
      <c r="I44" s="107"/>
      <c r="J44" s="59"/>
    </row>
    <row r="45" spans="1:14" ht="15" customHeight="1">
      <c r="A45" s="12">
        <v>2</v>
      </c>
      <c r="B45" s="109" t="s">
        <v>34</v>
      </c>
      <c r="C45" s="109"/>
      <c r="D45" s="109"/>
      <c r="E45" s="109"/>
      <c r="F45" s="109"/>
      <c r="G45" s="109"/>
      <c r="H45" s="109"/>
      <c r="I45" s="2" t="s">
        <v>35</v>
      </c>
    </row>
    <row r="46" spans="1:14" ht="15" customHeight="1">
      <c r="A46" s="4" t="s">
        <v>4</v>
      </c>
      <c r="B46" s="104" t="s">
        <v>36</v>
      </c>
      <c r="C46" s="104"/>
      <c r="D46" s="104"/>
      <c r="E46" s="104"/>
      <c r="F46" s="104"/>
      <c r="G46" s="104"/>
      <c r="H46" s="104"/>
      <c r="I46" s="13">
        <f>H47*H48*20*A26-(I25*0.06)</f>
        <v>98.87</v>
      </c>
      <c r="J46" s="59"/>
    </row>
    <row r="47" spans="1:14" ht="43.35" customHeight="1">
      <c r="A47" s="4"/>
      <c r="B47" s="118" t="s">
        <v>37</v>
      </c>
      <c r="C47" s="118"/>
      <c r="D47" s="118"/>
      <c r="E47" s="118"/>
      <c r="F47" s="118"/>
      <c r="G47" s="118"/>
      <c r="H47" s="14">
        <v>5</v>
      </c>
      <c r="I47" s="15" t="s">
        <v>38</v>
      </c>
    </row>
    <row r="48" spans="1:14" ht="33.6" customHeight="1">
      <c r="A48" s="4"/>
      <c r="B48" s="115" t="s">
        <v>39</v>
      </c>
      <c r="C48" s="115"/>
      <c r="D48" s="115"/>
      <c r="E48" s="115"/>
      <c r="F48" s="115"/>
      <c r="G48" s="115"/>
      <c r="H48" s="16">
        <v>2</v>
      </c>
      <c r="I48" s="15"/>
    </row>
    <row r="49" spans="1:9" ht="15" customHeight="1">
      <c r="A49" s="4" t="s">
        <v>6</v>
      </c>
      <c r="B49" s="104" t="s">
        <v>40</v>
      </c>
      <c r="C49" s="104"/>
      <c r="D49" s="104"/>
      <c r="E49" s="104"/>
      <c r="F49" s="104"/>
      <c r="G49" s="104"/>
      <c r="H49" s="104"/>
      <c r="I49" s="13">
        <f>(H50*A26*20)*(1-0.19)</f>
        <v>439.83000000000004</v>
      </c>
    </row>
    <row r="50" spans="1:9" ht="15" customHeight="1">
      <c r="A50" s="4"/>
      <c r="B50" s="118" t="s">
        <v>41</v>
      </c>
      <c r="C50" s="118"/>
      <c r="D50" s="118"/>
      <c r="E50" s="118"/>
      <c r="F50" s="118"/>
      <c r="G50" s="118"/>
      <c r="H50" s="14">
        <v>27.15</v>
      </c>
      <c r="I50" s="15" t="s">
        <v>38</v>
      </c>
    </row>
    <row r="51" spans="1:9" ht="15" customHeight="1">
      <c r="A51" s="4"/>
      <c r="B51" s="104" t="s">
        <v>40</v>
      </c>
      <c r="C51" s="104"/>
      <c r="D51" s="104"/>
      <c r="E51" s="104"/>
      <c r="F51" s="104"/>
      <c r="G51" s="104"/>
      <c r="H51" s="104"/>
      <c r="I51" s="17">
        <f>ROUND(20*H52*(1-0.19),2)*1+ROUND(24.726*6*(1-0.19),2)*0</f>
        <v>0</v>
      </c>
    </row>
    <row r="52" spans="1:9" ht="15" customHeight="1">
      <c r="A52" s="4"/>
      <c r="B52" s="115" t="s">
        <v>42</v>
      </c>
      <c r="C52" s="115"/>
      <c r="D52" s="115"/>
      <c r="E52" s="115"/>
      <c r="F52" s="115"/>
      <c r="G52" s="115"/>
      <c r="H52" s="18">
        <v>0</v>
      </c>
      <c r="I52" s="19"/>
    </row>
    <row r="53" spans="1:9" ht="15" customHeight="1">
      <c r="A53" s="4" t="s">
        <v>8</v>
      </c>
      <c r="B53" s="104" t="s">
        <v>43</v>
      </c>
      <c r="C53" s="104"/>
      <c r="D53" s="104"/>
      <c r="E53" s="104"/>
      <c r="F53" s="104"/>
      <c r="G53" s="104"/>
      <c r="H53" s="104"/>
      <c r="I53" s="20"/>
    </row>
    <row r="54" spans="1:9">
      <c r="A54" s="4" t="s">
        <v>10</v>
      </c>
      <c r="B54" s="116" t="s">
        <v>44</v>
      </c>
      <c r="C54" s="116"/>
      <c r="D54" s="116"/>
      <c r="E54" s="116"/>
      <c r="F54" s="116"/>
      <c r="G54" s="116"/>
      <c r="H54" s="116"/>
      <c r="I54" s="21"/>
    </row>
    <row r="55" spans="1:9">
      <c r="A55" s="4" t="s">
        <v>26</v>
      </c>
      <c r="B55" s="116" t="s">
        <v>45</v>
      </c>
      <c r="C55" s="116"/>
      <c r="D55" s="116"/>
      <c r="E55" s="116"/>
      <c r="F55" s="116"/>
      <c r="G55" s="116"/>
      <c r="H55" s="116"/>
      <c r="I55" s="13">
        <v>0</v>
      </c>
    </row>
    <row r="56" spans="1:9">
      <c r="A56" s="4" t="s">
        <v>28</v>
      </c>
      <c r="B56" s="116" t="s">
        <v>46</v>
      </c>
      <c r="C56" s="116"/>
      <c r="D56" s="116"/>
      <c r="E56" s="116"/>
      <c r="F56" s="116"/>
      <c r="G56" s="116"/>
      <c r="H56" s="116"/>
      <c r="I56" s="22"/>
    </row>
    <row r="57" spans="1:9">
      <c r="A57" s="5"/>
      <c r="B57" s="117" t="s">
        <v>47</v>
      </c>
      <c r="C57" s="117"/>
      <c r="D57" s="117"/>
      <c r="E57" s="117"/>
      <c r="F57" s="117"/>
      <c r="G57" s="117"/>
      <c r="H57" s="117"/>
      <c r="I57" s="13">
        <f>SUM(I46:I56)</f>
        <v>538.70000000000005</v>
      </c>
    </row>
    <row r="58" spans="1:9">
      <c r="A58" s="107"/>
      <c r="B58" s="107"/>
      <c r="C58" s="107"/>
      <c r="D58" s="107"/>
      <c r="E58" s="107"/>
      <c r="F58" s="107"/>
      <c r="G58" s="107"/>
      <c r="H58" s="107"/>
      <c r="I58" s="107"/>
    </row>
    <row r="59" spans="1:9" ht="38.1" customHeight="1">
      <c r="A59" s="85" t="s">
        <v>48</v>
      </c>
      <c r="B59" s="85"/>
      <c r="C59" s="85"/>
      <c r="D59" s="85"/>
      <c r="E59" s="85"/>
      <c r="F59" s="85"/>
      <c r="G59" s="85"/>
      <c r="H59" s="85"/>
      <c r="I59" s="85"/>
    </row>
    <row r="60" spans="1:9">
      <c r="A60" s="85"/>
      <c r="B60" s="85"/>
      <c r="C60" s="85"/>
      <c r="D60" s="85"/>
      <c r="E60" s="85"/>
      <c r="F60" s="85"/>
      <c r="G60" s="85"/>
      <c r="H60" s="85"/>
      <c r="I60" s="85"/>
    </row>
    <row r="61" spans="1:9" ht="15" customHeight="1">
      <c r="A61" s="85" t="s">
        <v>49</v>
      </c>
      <c r="B61" s="85"/>
      <c r="C61" s="85"/>
      <c r="D61" s="85"/>
      <c r="E61" s="85"/>
      <c r="F61" s="85"/>
      <c r="G61" s="85"/>
      <c r="H61" s="85"/>
      <c r="I61" s="85"/>
    </row>
    <row r="62" spans="1:9" ht="15" customHeight="1">
      <c r="A62" s="12">
        <v>3</v>
      </c>
      <c r="B62" s="109" t="s">
        <v>50</v>
      </c>
      <c r="C62" s="109"/>
      <c r="D62" s="109"/>
      <c r="E62" s="109"/>
      <c r="F62" s="109"/>
      <c r="G62" s="109"/>
      <c r="H62" s="109"/>
      <c r="I62" s="12" t="s">
        <v>35</v>
      </c>
    </row>
    <row r="63" spans="1:9" ht="15" customHeight="1">
      <c r="A63" s="4" t="s">
        <v>4</v>
      </c>
      <c r="B63" s="114" t="s">
        <v>51</v>
      </c>
      <c r="C63" s="114"/>
      <c r="D63" s="114"/>
      <c r="E63" s="114"/>
      <c r="F63" s="114"/>
      <c r="G63" s="114"/>
      <c r="H63" s="114"/>
      <c r="I63" s="13">
        <v>150</v>
      </c>
    </row>
    <row r="64" spans="1:9">
      <c r="A64" s="4" t="s">
        <v>6</v>
      </c>
      <c r="B64" s="110" t="s">
        <v>52</v>
      </c>
      <c r="C64" s="110"/>
      <c r="D64" s="110"/>
      <c r="E64" s="110"/>
      <c r="F64" s="110"/>
      <c r="G64" s="110"/>
      <c r="H64" s="110"/>
      <c r="I64" s="13">
        <v>0</v>
      </c>
    </row>
    <row r="65" spans="1:9">
      <c r="A65" s="24" t="s">
        <v>8</v>
      </c>
      <c r="B65" s="111" t="s">
        <v>53</v>
      </c>
      <c r="C65" s="111"/>
      <c r="D65" s="111"/>
      <c r="E65" s="111"/>
      <c r="F65" s="111"/>
      <c r="G65" s="111"/>
      <c r="H65" s="111"/>
      <c r="I65" s="13">
        <v>0</v>
      </c>
    </row>
    <row r="66" spans="1:9">
      <c r="A66" s="95" t="s">
        <v>54</v>
      </c>
      <c r="B66" s="95"/>
      <c r="C66" s="95"/>
      <c r="D66" s="95"/>
      <c r="E66" s="95"/>
      <c r="F66" s="95"/>
      <c r="G66" s="95"/>
      <c r="H66" s="95"/>
      <c r="I66" s="22">
        <f>ROUND(SUM(I63:I64),2)</f>
        <v>150</v>
      </c>
    </row>
    <row r="67" spans="1:9" ht="17.399999999999999">
      <c r="A67" s="112"/>
      <c r="B67" s="112"/>
      <c r="C67" s="112"/>
      <c r="D67" s="112"/>
      <c r="E67" s="112"/>
      <c r="F67" s="112"/>
      <c r="G67" s="112"/>
      <c r="H67" s="112"/>
      <c r="I67" s="112"/>
    </row>
    <row r="68" spans="1:9">
      <c r="A68" s="113" t="s">
        <v>55</v>
      </c>
      <c r="B68" s="113"/>
      <c r="C68" s="113"/>
      <c r="D68" s="113"/>
      <c r="E68" s="113"/>
      <c r="F68" s="113"/>
      <c r="G68" s="113"/>
      <c r="H68" s="113"/>
      <c r="I68" s="113"/>
    </row>
    <row r="69" spans="1:9" ht="17.399999999999999">
      <c r="A69" s="25"/>
      <c r="B69" s="26"/>
      <c r="C69" s="26"/>
      <c r="D69" s="26"/>
      <c r="E69" s="26"/>
      <c r="F69" s="26"/>
      <c r="G69" s="26"/>
      <c r="H69" s="27"/>
      <c r="I69" s="28"/>
    </row>
    <row r="70" spans="1:9" ht="37.35" customHeight="1">
      <c r="A70" s="114" t="s">
        <v>56</v>
      </c>
      <c r="B70" s="114"/>
      <c r="C70" s="114"/>
      <c r="D70" s="114"/>
      <c r="E70" s="114"/>
      <c r="F70" s="114"/>
      <c r="G70" s="114"/>
      <c r="H70" s="114"/>
      <c r="I70" s="114"/>
    </row>
    <row r="71" spans="1:9" ht="15" customHeight="1">
      <c r="A71" s="29" t="s">
        <v>57</v>
      </c>
      <c r="B71" s="109" t="s">
        <v>58</v>
      </c>
      <c r="C71" s="109"/>
      <c r="D71" s="109"/>
      <c r="E71" s="109"/>
      <c r="F71" s="109"/>
      <c r="G71" s="109"/>
      <c r="H71" s="30" t="s">
        <v>21</v>
      </c>
      <c r="I71" s="2" t="s">
        <v>35</v>
      </c>
    </row>
    <row r="72" spans="1:9" ht="12.75" customHeight="1">
      <c r="A72" s="24" t="s">
        <v>4</v>
      </c>
      <c r="B72" s="94" t="s">
        <v>59</v>
      </c>
      <c r="C72" s="94"/>
      <c r="D72" s="94"/>
      <c r="E72" s="94"/>
      <c r="F72" s="94"/>
      <c r="G72" s="94"/>
      <c r="H72" s="9">
        <v>0.2</v>
      </c>
      <c r="I72" s="13">
        <f>ROUND($I$43*H72,2)</f>
        <v>432.37</v>
      </c>
    </row>
    <row r="73" spans="1:9" ht="15" customHeight="1">
      <c r="A73" s="24" t="s">
        <v>6</v>
      </c>
      <c r="B73" s="94" t="s">
        <v>60</v>
      </c>
      <c r="C73" s="94"/>
      <c r="D73" s="94"/>
      <c r="E73" s="94"/>
      <c r="F73" s="94"/>
      <c r="G73" s="94"/>
      <c r="H73" s="57">
        <v>1.4999999999999999E-2</v>
      </c>
      <c r="I73" s="13">
        <f t="shared" ref="I73:I79" si="3">ROUND($I$43*H73,2)</f>
        <v>32.43</v>
      </c>
    </row>
    <row r="74" spans="1:9" ht="15" customHeight="1">
      <c r="A74" s="24" t="s">
        <v>8</v>
      </c>
      <c r="B74" s="94" t="s">
        <v>61</v>
      </c>
      <c r="C74" s="94"/>
      <c r="D74" s="94"/>
      <c r="E74" s="94"/>
      <c r="F74" s="94"/>
      <c r="G74" s="94"/>
      <c r="H74" s="57">
        <v>0.01</v>
      </c>
      <c r="I74" s="13">
        <f t="shared" si="3"/>
        <v>21.62</v>
      </c>
    </row>
    <row r="75" spans="1:9" ht="15" customHeight="1">
      <c r="A75" s="24" t="s">
        <v>10</v>
      </c>
      <c r="B75" s="94" t="s">
        <v>62</v>
      </c>
      <c r="C75" s="94"/>
      <c r="D75" s="94"/>
      <c r="E75" s="94"/>
      <c r="F75" s="94"/>
      <c r="G75" s="94"/>
      <c r="H75" s="57">
        <v>2E-3</v>
      </c>
      <c r="I75" s="13">
        <f t="shared" si="3"/>
        <v>4.32</v>
      </c>
    </row>
    <row r="76" spans="1:9" ht="15" customHeight="1">
      <c r="A76" s="24" t="s">
        <v>26</v>
      </c>
      <c r="B76" s="94" t="s">
        <v>63</v>
      </c>
      <c r="C76" s="94"/>
      <c r="D76" s="94"/>
      <c r="E76" s="94"/>
      <c r="F76" s="94"/>
      <c r="G76" s="94"/>
      <c r="H76" s="57">
        <v>2.5000000000000001E-2</v>
      </c>
      <c r="I76" s="13">
        <f t="shared" si="3"/>
        <v>54.05</v>
      </c>
    </row>
    <row r="77" spans="1:9" ht="12.75" customHeight="1">
      <c r="A77" s="24" t="s">
        <v>28</v>
      </c>
      <c r="B77" s="94" t="s">
        <v>64</v>
      </c>
      <c r="C77" s="94"/>
      <c r="D77" s="94"/>
      <c r="E77" s="94"/>
      <c r="F77" s="94"/>
      <c r="G77" s="94"/>
      <c r="H77" s="57">
        <v>0.08</v>
      </c>
      <c r="I77" s="13">
        <f t="shared" si="3"/>
        <v>172.95</v>
      </c>
    </row>
    <row r="78" spans="1:9" ht="15" customHeight="1">
      <c r="A78" s="24" t="s">
        <v>30</v>
      </c>
      <c r="B78" s="94" t="s">
        <v>65</v>
      </c>
      <c r="C78" s="94"/>
      <c r="D78" s="94"/>
      <c r="E78" s="94"/>
      <c r="F78" s="94"/>
      <c r="G78" s="94"/>
      <c r="H78" s="57">
        <v>0.03</v>
      </c>
      <c r="I78" s="13">
        <f t="shared" si="3"/>
        <v>64.86</v>
      </c>
    </row>
    <row r="79" spans="1:9" ht="15" customHeight="1">
      <c r="A79" s="24" t="s">
        <v>31</v>
      </c>
      <c r="B79" s="94" t="s">
        <v>66</v>
      </c>
      <c r="C79" s="94"/>
      <c r="D79" s="94"/>
      <c r="E79" s="94"/>
      <c r="F79" s="94"/>
      <c r="G79" s="94"/>
      <c r="H79" s="57">
        <v>6.0000000000000001E-3</v>
      </c>
      <c r="I79" s="13">
        <f t="shared" si="3"/>
        <v>12.97</v>
      </c>
    </row>
    <row r="80" spans="1:9">
      <c r="A80" s="95" t="s">
        <v>67</v>
      </c>
      <c r="B80" s="95"/>
      <c r="C80" s="95"/>
      <c r="D80" s="95"/>
      <c r="E80" s="95"/>
      <c r="F80" s="95"/>
      <c r="G80" s="95"/>
      <c r="H80" s="9">
        <f>SUM(H72:H79)</f>
        <v>0.3680000000000001</v>
      </c>
      <c r="I80" s="13">
        <f>SUM(I72:I79)</f>
        <v>795.57</v>
      </c>
    </row>
    <row r="81" spans="1:9">
      <c r="A81" s="23"/>
      <c r="B81" s="31"/>
      <c r="C81" s="31"/>
      <c r="D81" s="31"/>
      <c r="E81" s="31"/>
      <c r="F81" s="31"/>
      <c r="G81" s="31"/>
      <c r="H81" s="32"/>
      <c r="I81" s="33"/>
    </row>
    <row r="82" spans="1:9" ht="37.35" customHeight="1">
      <c r="A82" s="94" t="s">
        <v>68</v>
      </c>
      <c r="B82" s="94"/>
      <c r="C82" s="94"/>
      <c r="D82" s="94"/>
      <c r="E82" s="94"/>
      <c r="F82" s="94"/>
      <c r="G82" s="94"/>
      <c r="H82" s="94"/>
      <c r="I82" s="94"/>
    </row>
    <row r="83" spans="1:9">
      <c r="A83" s="107"/>
      <c r="B83" s="107"/>
      <c r="C83" s="107"/>
      <c r="D83" s="107"/>
      <c r="E83" s="107"/>
      <c r="F83" s="107"/>
      <c r="G83" s="107"/>
      <c r="H83" s="107"/>
      <c r="I83" s="107"/>
    </row>
    <row r="84" spans="1:9" ht="15" customHeight="1">
      <c r="A84" s="109" t="s">
        <v>69</v>
      </c>
      <c r="B84" s="109"/>
      <c r="C84" s="109"/>
      <c r="D84" s="109"/>
      <c r="E84" s="109"/>
      <c r="F84" s="109"/>
      <c r="G84" s="109"/>
      <c r="H84" s="109"/>
      <c r="I84" s="109"/>
    </row>
    <row r="85" spans="1:9" ht="15" customHeight="1">
      <c r="A85" s="12" t="s">
        <v>70</v>
      </c>
      <c r="B85" s="109" t="s">
        <v>71</v>
      </c>
      <c r="C85" s="109"/>
      <c r="D85" s="109"/>
      <c r="E85" s="109"/>
      <c r="F85" s="109"/>
      <c r="G85" s="109"/>
      <c r="H85" s="109"/>
      <c r="I85" s="12" t="s">
        <v>35</v>
      </c>
    </row>
    <row r="86" spans="1:9" ht="15" customHeight="1">
      <c r="A86" s="4" t="s">
        <v>4</v>
      </c>
      <c r="B86" s="94" t="s">
        <v>72</v>
      </c>
      <c r="C86" s="94"/>
      <c r="D86" s="94"/>
      <c r="E86" s="94"/>
      <c r="F86" s="94"/>
      <c r="G86" s="94"/>
      <c r="H86" s="94"/>
      <c r="I86" s="13">
        <f>ROUND(1/12*$I$43,2)</f>
        <v>180.16</v>
      </c>
    </row>
    <row r="87" spans="1:9" ht="15" customHeight="1">
      <c r="A87" s="4" t="s">
        <v>6</v>
      </c>
      <c r="B87" s="94" t="s">
        <v>73</v>
      </c>
      <c r="C87" s="94"/>
      <c r="D87" s="94"/>
      <c r="E87" s="94"/>
      <c r="F87" s="94"/>
      <c r="G87" s="94"/>
      <c r="H87" s="94"/>
      <c r="I87" s="34">
        <f>ROUND(1/3*1/12*$I$43,2)</f>
        <v>60.05</v>
      </c>
    </row>
    <row r="88" spans="1:9">
      <c r="A88" s="95" t="s">
        <v>74</v>
      </c>
      <c r="B88" s="95"/>
      <c r="C88" s="95"/>
      <c r="D88" s="95"/>
      <c r="E88" s="95"/>
      <c r="F88" s="95"/>
      <c r="G88" s="95"/>
      <c r="H88" s="95"/>
      <c r="I88" s="20">
        <f>SUM(I86:I87)</f>
        <v>240.20999999999998</v>
      </c>
    </row>
    <row r="89" spans="1:9" ht="15" customHeight="1">
      <c r="A89" s="4" t="s">
        <v>8</v>
      </c>
      <c r="B89" s="94" t="s">
        <v>75</v>
      </c>
      <c r="C89" s="94"/>
      <c r="D89" s="94"/>
      <c r="E89" s="94"/>
      <c r="F89" s="94"/>
      <c r="G89" s="94"/>
      <c r="H89" s="94"/>
      <c r="I89" s="34">
        <f>ROUND(H80*I88,2)</f>
        <v>88.4</v>
      </c>
    </row>
    <row r="90" spans="1:9">
      <c r="A90" s="95" t="s">
        <v>67</v>
      </c>
      <c r="B90" s="95"/>
      <c r="C90" s="95"/>
      <c r="D90" s="95"/>
      <c r="E90" s="95"/>
      <c r="F90" s="95"/>
      <c r="G90" s="95"/>
      <c r="H90" s="95"/>
      <c r="I90" s="13">
        <f>SUM(I88:I89)</f>
        <v>328.61</v>
      </c>
    </row>
    <row r="91" spans="1:9">
      <c r="A91" s="85"/>
      <c r="B91" s="85"/>
      <c r="C91" s="85"/>
      <c r="D91" s="85"/>
      <c r="E91" s="85"/>
      <c r="F91" s="85"/>
      <c r="G91" s="85"/>
      <c r="H91" s="85"/>
      <c r="I91" s="85"/>
    </row>
    <row r="92" spans="1:9" ht="15" customHeight="1">
      <c r="A92" s="109" t="s">
        <v>76</v>
      </c>
      <c r="B92" s="109"/>
      <c r="C92" s="109"/>
      <c r="D92" s="109"/>
      <c r="E92" s="109"/>
      <c r="F92" s="109"/>
      <c r="G92" s="109"/>
      <c r="H92" s="109"/>
      <c r="I92" s="109"/>
    </row>
    <row r="93" spans="1:9">
      <c r="A93" s="12" t="s">
        <v>77</v>
      </c>
      <c r="B93" s="108" t="s">
        <v>78</v>
      </c>
      <c r="C93" s="108"/>
      <c r="D93" s="108"/>
      <c r="E93" s="108"/>
      <c r="F93" s="108"/>
      <c r="G93" s="108"/>
      <c r="H93" s="108"/>
      <c r="I93" s="12" t="s">
        <v>35</v>
      </c>
    </row>
    <row r="94" spans="1:9" ht="15" customHeight="1">
      <c r="A94" s="4" t="s">
        <v>4</v>
      </c>
      <c r="B94" s="94" t="s">
        <v>79</v>
      </c>
      <c r="C94" s="94"/>
      <c r="D94" s="94"/>
      <c r="E94" s="94"/>
      <c r="F94" s="94"/>
      <c r="G94" s="94"/>
      <c r="H94" s="94"/>
      <c r="I94" s="13">
        <f>ROUND((1+1/3)/12*4/12*0.02*$I$43,2)</f>
        <v>1.6</v>
      </c>
    </row>
    <row r="95" spans="1:9" ht="15" customHeight="1">
      <c r="A95" s="4" t="s">
        <v>6</v>
      </c>
      <c r="B95" s="94" t="s">
        <v>80</v>
      </c>
      <c r="C95" s="94"/>
      <c r="D95" s="94"/>
      <c r="E95" s="94"/>
      <c r="F95" s="94"/>
      <c r="G95" s="94"/>
      <c r="H95" s="94"/>
      <c r="I95" s="13">
        <f>ROUND(H80*I94,2)</f>
        <v>0.59</v>
      </c>
    </row>
    <row r="96" spans="1:9">
      <c r="A96" s="95" t="s">
        <v>67</v>
      </c>
      <c r="B96" s="95"/>
      <c r="C96" s="95"/>
      <c r="D96" s="95"/>
      <c r="E96" s="95"/>
      <c r="F96" s="95"/>
      <c r="G96" s="95"/>
      <c r="H96" s="95"/>
      <c r="I96" s="13">
        <f>SUM(I94:I95)</f>
        <v>2.19</v>
      </c>
    </row>
    <row r="97" spans="1:9">
      <c r="A97" s="108" t="s">
        <v>81</v>
      </c>
      <c r="B97" s="108"/>
      <c r="C97" s="108"/>
      <c r="D97" s="108"/>
      <c r="E97" s="108"/>
      <c r="F97" s="108"/>
      <c r="G97" s="108"/>
      <c r="H97" s="108"/>
      <c r="I97" s="108"/>
    </row>
    <row r="98" spans="1:9">
      <c r="A98" s="12" t="s">
        <v>82</v>
      </c>
      <c r="B98" s="108" t="s">
        <v>83</v>
      </c>
      <c r="C98" s="108"/>
      <c r="D98" s="108"/>
      <c r="E98" s="108"/>
      <c r="F98" s="108"/>
      <c r="G98" s="108"/>
      <c r="H98" s="108"/>
      <c r="I98" s="12" t="s">
        <v>35</v>
      </c>
    </row>
    <row r="99" spans="1:9">
      <c r="A99" s="4" t="s">
        <v>4</v>
      </c>
      <c r="B99" s="106" t="s">
        <v>84</v>
      </c>
      <c r="C99" s="106"/>
      <c r="D99" s="106"/>
      <c r="E99" s="106"/>
      <c r="F99" s="106"/>
      <c r="G99" s="106"/>
      <c r="H99" s="106"/>
      <c r="I99" s="13">
        <f>ROUND(1/12*0.05*$I$43,2)</f>
        <v>9.01</v>
      </c>
    </row>
    <row r="100" spans="1:9">
      <c r="A100" s="4" t="s">
        <v>6</v>
      </c>
      <c r="B100" s="106" t="s">
        <v>85</v>
      </c>
      <c r="C100" s="106"/>
      <c r="D100" s="106"/>
      <c r="E100" s="106"/>
      <c r="F100" s="106"/>
      <c r="G100" s="106"/>
      <c r="H100" s="106"/>
      <c r="I100" s="13">
        <f>ROUND($H$77*I99,2)</f>
        <v>0.72</v>
      </c>
    </row>
    <row r="101" spans="1:9">
      <c r="A101" s="4" t="s">
        <v>86</v>
      </c>
      <c r="B101" s="106" t="s">
        <v>87</v>
      </c>
      <c r="C101" s="106"/>
      <c r="D101" s="106"/>
      <c r="E101" s="106"/>
      <c r="F101" s="106"/>
      <c r="G101" s="106"/>
      <c r="H101" s="106"/>
      <c r="I101" s="20">
        <f>ROUND((0.08*0.4*0.05)*I43,2)</f>
        <v>3.46</v>
      </c>
    </row>
    <row r="102" spans="1:9" ht="15" customHeight="1">
      <c r="A102" s="4" t="s">
        <v>88</v>
      </c>
      <c r="B102" s="94" t="s">
        <v>89</v>
      </c>
      <c r="C102" s="94"/>
      <c r="D102" s="94"/>
      <c r="E102" s="94"/>
      <c r="F102" s="94"/>
      <c r="G102" s="94"/>
      <c r="H102" s="94"/>
      <c r="I102" s="20">
        <f>ROUND((1*0.08*0.1*0.05)*I43,2)</f>
        <v>0.86</v>
      </c>
    </row>
    <row r="103" spans="1:9" ht="15" customHeight="1">
      <c r="A103" s="4" t="s">
        <v>10</v>
      </c>
      <c r="B103" s="94" t="s">
        <v>90</v>
      </c>
      <c r="C103" s="94"/>
      <c r="D103" s="94"/>
      <c r="E103" s="94"/>
      <c r="F103" s="94"/>
      <c r="G103" s="94"/>
      <c r="H103" s="94"/>
      <c r="I103" s="13">
        <f>ROUND(((7/30)/20)*$I$43,2)</f>
        <v>25.22</v>
      </c>
    </row>
    <row r="104" spans="1:9">
      <c r="A104" s="4" t="s">
        <v>26</v>
      </c>
      <c r="B104" s="106" t="s">
        <v>91</v>
      </c>
      <c r="C104" s="106"/>
      <c r="D104" s="106"/>
      <c r="E104" s="106"/>
      <c r="F104" s="106"/>
      <c r="G104" s="106"/>
      <c r="H104" s="106"/>
      <c r="I104" s="13">
        <f>ROUND($H$80*I103,2)</f>
        <v>9.2799999999999994</v>
      </c>
    </row>
    <row r="105" spans="1:9">
      <c r="A105" s="4" t="s">
        <v>92</v>
      </c>
      <c r="B105" s="106" t="s">
        <v>93</v>
      </c>
      <c r="C105" s="106"/>
      <c r="D105" s="106"/>
      <c r="E105" s="106"/>
      <c r="F105" s="106"/>
      <c r="G105" s="106"/>
      <c r="H105" s="106"/>
      <c r="I105" s="13">
        <f>ROUND(1*0.08*0.4*I43,2)</f>
        <v>69.180000000000007</v>
      </c>
    </row>
    <row r="106" spans="1:9" ht="15" customHeight="1">
      <c r="A106" s="4" t="s">
        <v>94</v>
      </c>
      <c r="B106" s="94" t="s">
        <v>95</v>
      </c>
      <c r="C106" s="94"/>
      <c r="D106" s="94"/>
      <c r="E106" s="94"/>
      <c r="F106" s="94"/>
      <c r="G106" s="94"/>
      <c r="H106" s="94"/>
      <c r="I106" s="13">
        <f>ROUND(1*0.08*0.1*I43,2)</f>
        <v>17.29</v>
      </c>
    </row>
    <row r="107" spans="1:9">
      <c r="A107" s="95" t="s">
        <v>67</v>
      </c>
      <c r="B107" s="95"/>
      <c r="C107" s="95"/>
      <c r="D107" s="95"/>
      <c r="E107" s="95"/>
      <c r="F107" s="95"/>
      <c r="G107" s="95"/>
      <c r="H107" s="95"/>
      <c r="I107" s="20">
        <f>SUM(I99:I106)</f>
        <v>135.02000000000001</v>
      </c>
    </row>
    <row r="108" spans="1:9" ht="15" customHeight="1">
      <c r="A108" s="109" t="s">
        <v>96</v>
      </c>
      <c r="B108" s="109"/>
      <c r="C108" s="109"/>
      <c r="D108" s="109"/>
      <c r="E108" s="109"/>
      <c r="F108" s="109"/>
      <c r="G108" s="109"/>
      <c r="H108" s="109"/>
      <c r="I108" s="109"/>
    </row>
    <row r="109" spans="1:9">
      <c r="A109" s="35" t="s">
        <v>97</v>
      </c>
      <c r="B109" s="108" t="s">
        <v>98</v>
      </c>
      <c r="C109" s="108"/>
      <c r="D109" s="108"/>
      <c r="E109" s="108"/>
      <c r="F109" s="108"/>
      <c r="G109" s="108"/>
      <c r="H109" s="108"/>
      <c r="I109" s="35" t="s">
        <v>35</v>
      </c>
    </row>
    <row r="110" spans="1:9">
      <c r="A110" s="36" t="s">
        <v>4</v>
      </c>
      <c r="B110" s="106" t="s">
        <v>99</v>
      </c>
      <c r="C110" s="106"/>
      <c r="D110" s="106"/>
      <c r="E110" s="106"/>
      <c r="F110" s="106"/>
      <c r="G110" s="106"/>
      <c r="H110" s="106"/>
      <c r="I110" s="13">
        <f>ROUND(1/12*$I$43,2)</f>
        <v>180.16</v>
      </c>
    </row>
    <row r="111" spans="1:9">
      <c r="A111" s="36" t="s">
        <v>6</v>
      </c>
      <c r="B111" s="106" t="s">
        <v>100</v>
      </c>
      <c r="C111" s="106"/>
      <c r="D111" s="106"/>
      <c r="E111" s="106"/>
      <c r="F111" s="106"/>
      <c r="G111" s="106"/>
      <c r="H111" s="106"/>
      <c r="I111" s="37">
        <f>ROUND(((5/30)/12)*$I$43,2)</f>
        <v>30.03</v>
      </c>
    </row>
    <row r="112" spans="1:9">
      <c r="A112" s="36" t="s">
        <v>8</v>
      </c>
      <c r="B112" s="106" t="s">
        <v>101</v>
      </c>
      <c r="C112" s="106"/>
      <c r="D112" s="106"/>
      <c r="E112" s="106"/>
      <c r="F112" s="106"/>
      <c r="G112" s="106"/>
      <c r="H112" s="106"/>
      <c r="I112" s="37">
        <f>ROUND((5/30)/12*0.015*I43,2)</f>
        <v>0.45</v>
      </c>
    </row>
    <row r="113" spans="1:9">
      <c r="A113" s="36" t="s">
        <v>10</v>
      </c>
      <c r="B113" s="106" t="s">
        <v>102</v>
      </c>
      <c r="C113" s="106"/>
      <c r="D113" s="106"/>
      <c r="E113" s="106"/>
      <c r="F113" s="106"/>
      <c r="G113" s="106"/>
      <c r="H113" s="106"/>
      <c r="I113" s="37">
        <f>ROUND((1/30)/12*I43,2)</f>
        <v>6.01</v>
      </c>
    </row>
    <row r="114" spans="1:9">
      <c r="A114" s="36" t="s">
        <v>26</v>
      </c>
      <c r="B114" s="106" t="s">
        <v>103</v>
      </c>
      <c r="C114" s="106"/>
      <c r="D114" s="106"/>
      <c r="E114" s="106"/>
      <c r="F114" s="106"/>
      <c r="G114" s="106"/>
      <c r="H114" s="106"/>
      <c r="I114" s="38">
        <f>ROUND(((15/30)/12)*0.0078*I43,2)</f>
        <v>0.7</v>
      </c>
    </row>
    <row r="115" spans="1:9">
      <c r="A115" s="36" t="s">
        <v>28</v>
      </c>
      <c r="B115" s="106" t="s">
        <v>53</v>
      </c>
      <c r="C115" s="106"/>
      <c r="D115" s="106"/>
      <c r="E115" s="106"/>
      <c r="F115" s="106"/>
      <c r="G115" s="106"/>
      <c r="H115" s="106"/>
      <c r="I115" s="39"/>
    </row>
    <row r="116" spans="1:9">
      <c r="A116" s="95" t="s">
        <v>74</v>
      </c>
      <c r="B116" s="95"/>
      <c r="C116" s="95"/>
      <c r="D116" s="95"/>
      <c r="E116" s="95"/>
      <c r="F116" s="95"/>
      <c r="G116" s="95"/>
      <c r="H116" s="95"/>
      <c r="I116" s="38">
        <f>SUM(I110:I115)</f>
        <v>217.34999999999997</v>
      </c>
    </row>
    <row r="117" spans="1:9">
      <c r="A117" s="40" t="s">
        <v>30</v>
      </c>
      <c r="B117" s="106" t="s">
        <v>104</v>
      </c>
      <c r="C117" s="106"/>
      <c r="D117" s="106"/>
      <c r="E117" s="106"/>
      <c r="F117" s="106"/>
      <c r="G117" s="106"/>
      <c r="H117" s="106"/>
      <c r="I117" s="38">
        <f>ROUND(H80*I116,2)</f>
        <v>79.98</v>
      </c>
    </row>
    <row r="118" spans="1:9">
      <c r="A118" s="95" t="s">
        <v>67</v>
      </c>
      <c r="B118" s="95"/>
      <c r="C118" s="95"/>
      <c r="D118" s="95"/>
      <c r="E118" s="95"/>
      <c r="F118" s="95"/>
      <c r="G118" s="95"/>
      <c r="H118" s="95"/>
      <c r="I118" s="13">
        <f>SUM(I116:I117)</f>
        <v>297.33</v>
      </c>
    </row>
    <row r="119" spans="1:9">
      <c r="A119" s="108" t="s">
        <v>105</v>
      </c>
      <c r="B119" s="108"/>
      <c r="C119" s="108"/>
      <c r="D119" s="108"/>
      <c r="E119" s="108"/>
      <c r="F119" s="108"/>
      <c r="G119" s="108"/>
      <c r="H119" s="108"/>
      <c r="I119" s="108"/>
    </row>
    <row r="120" spans="1:9" ht="15" customHeight="1">
      <c r="A120" s="12">
        <v>4</v>
      </c>
      <c r="B120" s="109" t="s">
        <v>106</v>
      </c>
      <c r="C120" s="109"/>
      <c r="D120" s="109"/>
      <c r="E120" s="109"/>
      <c r="F120" s="109"/>
      <c r="G120" s="109"/>
      <c r="H120" s="109"/>
      <c r="I120" s="12" t="s">
        <v>35</v>
      </c>
    </row>
    <row r="121" spans="1:9" ht="15" customHeight="1">
      <c r="A121" s="4" t="s">
        <v>57</v>
      </c>
      <c r="B121" s="94" t="s">
        <v>107</v>
      </c>
      <c r="C121" s="94"/>
      <c r="D121" s="94"/>
      <c r="E121" s="94"/>
      <c r="F121" s="94"/>
      <c r="G121" s="94"/>
      <c r="H121" s="94"/>
      <c r="I121" s="13">
        <f>I80</f>
        <v>795.57</v>
      </c>
    </row>
    <row r="122" spans="1:9" ht="15" customHeight="1">
      <c r="A122" s="4" t="s">
        <v>70</v>
      </c>
      <c r="B122" s="94" t="s">
        <v>108</v>
      </c>
      <c r="C122" s="94"/>
      <c r="D122" s="94"/>
      <c r="E122" s="94"/>
      <c r="F122" s="94"/>
      <c r="G122" s="94"/>
      <c r="H122" s="94"/>
      <c r="I122" s="13">
        <f>I90</f>
        <v>328.61</v>
      </c>
    </row>
    <row r="123" spans="1:9" ht="15" customHeight="1">
      <c r="A123" s="4" t="s">
        <v>77</v>
      </c>
      <c r="B123" s="94" t="s">
        <v>109</v>
      </c>
      <c r="C123" s="94"/>
      <c r="D123" s="94"/>
      <c r="E123" s="94"/>
      <c r="F123" s="94"/>
      <c r="G123" s="94"/>
      <c r="H123" s="94"/>
      <c r="I123" s="13">
        <f>I96</f>
        <v>2.19</v>
      </c>
    </row>
    <row r="124" spans="1:9" ht="15" customHeight="1">
      <c r="A124" s="4" t="s">
        <v>82</v>
      </c>
      <c r="B124" s="94" t="s">
        <v>110</v>
      </c>
      <c r="C124" s="94"/>
      <c r="D124" s="94"/>
      <c r="E124" s="94"/>
      <c r="F124" s="94"/>
      <c r="G124" s="94"/>
      <c r="H124" s="94"/>
      <c r="I124" s="13">
        <f>I107</f>
        <v>135.02000000000001</v>
      </c>
    </row>
    <row r="125" spans="1:9" ht="15" customHeight="1">
      <c r="A125" s="4" t="s">
        <v>97</v>
      </c>
      <c r="B125" s="94" t="s">
        <v>111</v>
      </c>
      <c r="C125" s="94"/>
      <c r="D125" s="94"/>
      <c r="E125" s="94"/>
      <c r="F125" s="94"/>
      <c r="G125" s="94"/>
      <c r="H125" s="94"/>
      <c r="I125" s="13">
        <f>I118</f>
        <v>297.33</v>
      </c>
    </row>
    <row r="126" spans="1:9" ht="15" customHeight="1">
      <c r="A126" s="4" t="s">
        <v>112</v>
      </c>
      <c r="B126" s="94" t="s">
        <v>53</v>
      </c>
      <c r="C126" s="94"/>
      <c r="D126" s="94"/>
      <c r="E126" s="94"/>
      <c r="F126" s="94"/>
      <c r="G126" s="94"/>
      <c r="H126" s="94"/>
      <c r="I126" s="20"/>
    </row>
    <row r="127" spans="1:9">
      <c r="A127" s="95" t="s">
        <v>67</v>
      </c>
      <c r="B127" s="95"/>
      <c r="C127" s="95"/>
      <c r="D127" s="95"/>
      <c r="E127" s="95"/>
      <c r="F127" s="95"/>
      <c r="G127" s="95"/>
      <c r="H127" s="95"/>
      <c r="I127" s="13">
        <f>SUM(I121:I126)</f>
        <v>1558.72</v>
      </c>
    </row>
    <row r="128" spans="1:9">
      <c r="A128" s="107" t="s">
        <v>113</v>
      </c>
      <c r="B128" s="107"/>
      <c r="C128" s="107"/>
      <c r="D128" s="107"/>
      <c r="E128" s="107"/>
      <c r="F128" s="107"/>
      <c r="G128" s="107"/>
      <c r="H128" s="107"/>
      <c r="I128" s="107"/>
    </row>
    <row r="129" spans="1:13">
      <c r="A129" s="12">
        <v>5</v>
      </c>
      <c r="B129" s="108" t="s">
        <v>114</v>
      </c>
      <c r="C129" s="108"/>
      <c r="D129" s="108"/>
      <c r="E129" s="108"/>
      <c r="F129" s="108"/>
      <c r="G129" s="108"/>
      <c r="H129" s="41" t="s">
        <v>21</v>
      </c>
      <c r="I129" s="42" t="s">
        <v>35</v>
      </c>
    </row>
    <row r="130" spans="1:13" ht="15" customHeight="1">
      <c r="A130" s="105"/>
      <c r="B130" s="105"/>
      <c r="C130" s="105"/>
      <c r="D130" s="105"/>
      <c r="E130" s="105"/>
      <c r="F130" s="105"/>
      <c r="G130" s="105"/>
      <c r="H130" s="43" t="s">
        <v>38</v>
      </c>
      <c r="I130" s="13">
        <f>SUM(I43+I57+I66+I127)</f>
        <v>4409.2800000000007</v>
      </c>
    </row>
    <row r="131" spans="1:13">
      <c r="A131" s="4" t="s">
        <v>4</v>
      </c>
      <c r="B131" s="106" t="s">
        <v>115</v>
      </c>
      <c r="C131" s="106"/>
      <c r="D131" s="106"/>
      <c r="E131" s="106"/>
      <c r="F131" s="106"/>
      <c r="G131" s="106"/>
      <c r="H131" s="10">
        <v>0.1</v>
      </c>
      <c r="I131" s="13">
        <f>ROUND(H131*I130,2)</f>
        <v>440.93</v>
      </c>
    </row>
    <row r="132" spans="1:13" ht="15" customHeight="1">
      <c r="A132" s="105"/>
      <c r="B132" s="105"/>
      <c r="C132" s="105"/>
      <c r="D132" s="105"/>
      <c r="E132" s="105"/>
      <c r="F132" s="105"/>
      <c r="G132" s="105"/>
      <c r="H132" s="10" t="s">
        <v>21</v>
      </c>
      <c r="I132" s="13">
        <f>SUM(I43+I57+I66+I127+I131)</f>
        <v>4850.2100000000009</v>
      </c>
    </row>
    <row r="133" spans="1:13">
      <c r="A133" s="4" t="s">
        <v>6</v>
      </c>
      <c r="B133" s="106" t="s">
        <v>116</v>
      </c>
      <c r="C133" s="106"/>
      <c r="D133" s="106"/>
      <c r="E133" s="106"/>
      <c r="F133" s="106"/>
      <c r="G133" s="106"/>
      <c r="H133" s="10">
        <v>0.1</v>
      </c>
      <c r="I133" s="13">
        <f>ROUND(H133*I132,2)</f>
        <v>485.02</v>
      </c>
    </row>
    <row r="134" spans="1:13" ht="15" customHeight="1">
      <c r="A134" s="105"/>
      <c r="B134" s="105"/>
      <c r="C134" s="105"/>
      <c r="D134" s="105"/>
      <c r="E134" s="105"/>
      <c r="F134" s="105"/>
      <c r="G134" s="105"/>
      <c r="H134" s="10" t="s">
        <v>38</v>
      </c>
      <c r="I134" s="13">
        <f>SUM(I43+I57+I66+I127+I131+I133)</f>
        <v>5335.2300000000014</v>
      </c>
      <c r="M134" s="44"/>
    </row>
    <row r="135" spans="1:13">
      <c r="A135" s="4" t="s">
        <v>8</v>
      </c>
      <c r="B135" s="106" t="s">
        <v>117</v>
      </c>
      <c r="C135" s="106"/>
      <c r="D135" s="106"/>
      <c r="E135" s="106"/>
      <c r="F135" s="106"/>
      <c r="G135" s="106"/>
      <c r="H135" s="10" t="s">
        <v>38</v>
      </c>
      <c r="I135" s="45" t="s">
        <v>38</v>
      </c>
    </row>
    <row r="136" spans="1:13">
      <c r="A136" s="4"/>
      <c r="B136" s="106" t="s">
        <v>118</v>
      </c>
      <c r="C136" s="106"/>
      <c r="D136" s="106"/>
      <c r="E136" s="106"/>
      <c r="F136" s="106"/>
      <c r="G136" s="106"/>
      <c r="H136" s="10" t="s">
        <v>38</v>
      </c>
      <c r="I136" s="45" t="s">
        <v>38</v>
      </c>
    </row>
    <row r="137" spans="1:13" ht="15" customHeight="1">
      <c r="A137" s="4"/>
      <c r="B137" s="80" t="s">
        <v>152</v>
      </c>
      <c r="C137" s="80"/>
      <c r="D137" s="80"/>
      <c r="E137" s="80"/>
      <c r="F137" s="80"/>
      <c r="G137" s="80"/>
      <c r="H137" s="46">
        <v>0.03</v>
      </c>
      <c r="I137" s="13">
        <f>ROUND(($I$134/(1-$H$145))*H137,2)</f>
        <v>171.46</v>
      </c>
    </row>
    <row r="138" spans="1:13" ht="15" customHeight="1">
      <c r="A138" s="4"/>
      <c r="B138" s="80" t="s">
        <v>160</v>
      </c>
      <c r="C138" s="80"/>
      <c r="D138" s="80"/>
      <c r="E138" s="80"/>
      <c r="F138" s="80"/>
      <c r="G138" s="80"/>
      <c r="H138" s="46">
        <v>6.4999999999999997E-3</v>
      </c>
      <c r="I138" s="13">
        <f>ROUND(($I$134/(1-$H$145))*H138,2)</f>
        <v>37.15</v>
      </c>
    </row>
    <row r="139" spans="1:13" ht="15" customHeight="1">
      <c r="A139" s="4"/>
      <c r="B139" s="102" t="s">
        <v>119</v>
      </c>
      <c r="C139" s="102"/>
      <c r="D139" s="102"/>
      <c r="E139" s="102"/>
      <c r="F139" s="102"/>
      <c r="G139" s="102"/>
      <c r="H139" s="46">
        <v>0</v>
      </c>
      <c r="I139" s="45" t="s">
        <v>38</v>
      </c>
    </row>
    <row r="140" spans="1:13" ht="15" customHeight="1">
      <c r="A140" s="4"/>
      <c r="B140" s="103" t="s">
        <v>120</v>
      </c>
      <c r="C140" s="103"/>
      <c r="D140" s="103"/>
      <c r="E140" s="103"/>
      <c r="F140" s="103"/>
      <c r="G140" s="103"/>
      <c r="H140" s="46" t="s">
        <v>38</v>
      </c>
      <c r="I140" s="45" t="s">
        <v>38</v>
      </c>
    </row>
    <row r="141" spans="1:13" ht="15" customHeight="1">
      <c r="A141" s="4"/>
      <c r="B141" s="104" t="s">
        <v>121</v>
      </c>
      <c r="C141" s="104"/>
      <c r="D141" s="104"/>
      <c r="E141" s="104"/>
      <c r="F141" s="104"/>
      <c r="G141" s="104"/>
      <c r="H141" s="46" t="s">
        <v>38</v>
      </c>
      <c r="I141" s="45" t="s">
        <v>38</v>
      </c>
    </row>
    <row r="142" spans="1:13" ht="15" customHeight="1">
      <c r="A142" s="4"/>
      <c r="B142" s="80" t="s">
        <v>122</v>
      </c>
      <c r="C142" s="80"/>
      <c r="D142" s="80"/>
      <c r="E142" s="80"/>
      <c r="F142" s="80"/>
      <c r="G142" s="80"/>
      <c r="H142" s="47">
        <v>0.03</v>
      </c>
      <c r="I142" s="13">
        <f>ROUND(($I$134/(1-$H$145))*H142,2)</f>
        <v>171.46</v>
      </c>
    </row>
    <row r="143" spans="1:13">
      <c r="A143" s="95" t="s">
        <v>67</v>
      </c>
      <c r="B143" s="95"/>
      <c r="C143" s="95"/>
      <c r="D143" s="95"/>
      <c r="E143" s="95"/>
      <c r="F143" s="95"/>
      <c r="G143" s="95"/>
      <c r="H143" s="95"/>
      <c r="I143" s="13">
        <f>SUM(I131+I133+I137+I138+I142)</f>
        <v>1306.0200000000002</v>
      </c>
    </row>
    <row r="144" spans="1:13">
      <c r="A144" s="95"/>
      <c r="B144" s="95"/>
      <c r="C144" s="95"/>
      <c r="D144" s="95"/>
      <c r="E144" s="95"/>
      <c r="F144" s="95"/>
      <c r="G144" s="95"/>
      <c r="H144" s="95"/>
      <c r="I144" s="95"/>
    </row>
    <row r="145" spans="1:9" ht="15" customHeight="1">
      <c r="A145" s="97" t="s">
        <v>123</v>
      </c>
      <c r="B145" s="97"/>
      <c r="C145" s="97"/>
      <c r="D145" s="97"/>
      <c r="E145" s="97"/>
      <c r="F145" s="97"/>
      <c r="G145" s="97"/>
      <c r="H145" s="10">
        <f>SUM(H137:H142)</f>
        <v>6.6500000000000004E-2</v>
      </c>
      <c r="I145" s="13">
        <f>SUM(I137:I142)</f>
        <v>380.07000000000005</v>
      </c>
    </row>
    <row r="146" spans="1:9">
      <c r="A146" s="98" t="s">
        <v>124</v>
      </c>
      <c r="B146" s="98"/>
      <c r="C146" s="99" t="s">
        <v>125</v>
      </c>
      <c r="D146" s="99"/>
      <c r="E146" s="99"/>
      <c r="F146" s="99"/>
      <c r="G146" s="99"/>
      <c r="H146" s="99"/>
      <c r="I146" s="99"/>
    </row>
    <row r="147" spans="1:9">
      <c r="A147" s="98"/>
      <c r="B147" s="98"/>
      <c r="C147" s="100" t="s">
        <v>126</v>
      </c>
      <c r="D147" s="100"/>
      <c r="E147" s="100"/>
      <c r="F147" s="100"/>
      <c r="G147" s="100"/>
      <c r="H147" s="100"/>
      <c r="I147" s="100"/>
    </row>
    <row r="148" spans="1:9">
      <c r="A148" s="98"/>
      <c r="B148" s="98"/>
      <c r="C148" s="101" t="s">
        <v>127</v>
      </c>
      <c r="D148" s="101"/>
      <c r="E148" s="101"/>
      <c r="F148" s="101"/>
      <c r="G148" s="101"/>
      <c r="H148" s="101"/>
      <c r="I148" s="101"/>
    </row>
    <row r="149" spans="1:9">
      <c r="A149" s="93"/>
      <c r="B149" s="93"/>
      <c r="C149" s="93"/>
      <c r="D149" s="93"/>
      <c r="E149" s="93"/>
      <c r="F149" s="93"/>
      <c r="G149" s="93"/>
      <c r="H149" s="93"/>
      <c r="I149" s="93"/>
    </row>
    <row r="150" spans="1:9" ht="35.85" customHeight="1">
      <c r="A150" s="94" t="s">
        <v>128</v>
      </c>
      <c r="B150" s="94"/>
      <c r="C150" s="94"/>
      <c r="D150" s="94"/>
      <c r="E150" s="94"/>
      <c r="F150" s="94"/>
      <c r="G150" s="94"/>
      <c r="H150" s="94"/>
      <c r="I150" s="94"/>
    </row>
    <row r="151" spans="1:9">
      <c r="A151" s="95"/>
      <c r="B151" s="95"/>
      <c r="C151" s="95"/>
      <c r="D151" s="95"/>
      <c r="E151" s="95"/>
      <c r="F151" s="95"/>
      <c r="G151" s="95"/>
      <c r="H151" s="95"/>
      <c r="I151" s="95"/>
    </row>
    <row r="152" spans="1:9" ht="15" customHeight="1">
      <c r="A152" s="84" t="s">
        <v>129</v>
      </c>
      <c r="B152" s="84"/>
      <c r="C152" s="84"/>
      <c r="D152" s="84"/>
      <c r="E152" s="84"/>
      <c r="F152" s="84"/>
      <c r="G152" s="84"/>
      <c r="H152" s="84"/>
      <c r="I152" s="84"/>
    </row>
    <row r="153" spans="1:9" ht="15" customHeight="1">
      <c r="A153" s="96" t="s">
        <v>130</v>
      </c>
      <c r="B153" s="96"/>
      <c r="C153" s="96"/>
      <c r="D153" s="96"/>
      <c r="E153" s="96"/>
      <c r="F153" s="96"/>
      <c r="G153" s="96"/>
      <c r="H153" s="96"/>
      <c r="I153" s="3" t="s">
        <v>35</v>
      </c>
    </row>
    <row r="154" spans="1:9" ht="15" customHeight="1">
      <c r="A154" s="48" t="s">
        <v>4</v>
      </c>
      <c r="B154" s="91" t="s">
        <v>131</v>
      </c>
      <c r="C154" s="91"/>
      <c r="D154" s="91"/>
      <c r="E154" s="91"/>
      <c r="F154" s="91"/>
      <c r="G154" s="91"/>
      <c r="H154" s="91"/>
      <c r="I154" s="22">
        <f>I43</f>
        <v>2161.86</v>
      </c>
    </row>
    <row r="155" spans="1:9" ht="15" customHeight="1">
      <c r="A155" s="48" t="s">
        <v>6</v>
      </c>
      <c r="B155" s="91" t="s">
        <v>132</v>
      </c>
      <c r="C155" s="91"/>
      <c r="D155" s="91"/>
      <c r="E155" s="91"/>
      <c r="F155" s="91"/>
      <c r="G155" s="91"/>
      <c r="H155" s="91"/>
      <c r="I155" s="22">
        <f>I57</f>
        <v>538.70000000000005</v>
      </c>
    </row>
    <row r="156" spans="1:9" ht="15" customHeight="1">
      <c r="A156" s="48" t="s">
        <v>8</v>
      </c>
      <c r="B156" s="91" t="s">
        <v>133</v>
      </c>
      <c r="C156" s="91"/>
      <c r="D156" s="91"/>
      <c r="E156" s="91"/>
      <c r="F156" s="91"/>
      <c r="G156" s="91"/>
      <c r="H156" s="91"/>
      <c r="I156" s="22">
        <f>I66</f>
        <v>150</v>
      </c>
    </row>
    <row r="157" spans="1:9" ht="15" customHeight="1">
      <c r="A157" s="48" t="s">
        <v>10</v>
      </c>
      <c r="B157" s="91" t="s">
        <v>106</v>
      </c>
      <c r="C157" s="91"/>
      <c r="D157" s="91"/>
      <c r="E157" s="91"/>
      <c r="F157" s="91"/>
      <c r="G157" s="91"/>
      <c r="H157" s="91"/>
      <c r="I157" s="22">
        <f>I127</f>
        <v>1558.72</v>
      </c>
    </row>
    <row r="158" spans="1:9" ht="15" customHeight="1">
      <c r="A158" s="92" t="s">
        <v>134</v>
      </c>
      <c r="B158" s="92"/>
      <c r="C158" s="92"/>
      <c r="D158" s="92"/>
      <c r="E158" s="92"/>
      <c r="F158" s="92"/>
      <c r="G158" s="92"/>
      <c r="H158" s="92"/>
      <c r="I158" s="22">
        <f>SUM(I154:I157)</f>
        <v>4409.2800000000007</v>
      </c>
    </row>
    <row r="159" spans="1:9" ht="15" customHeight="1">
      <c r="A159" s="49" t="s">
        <v>26</v>
      </c>
      <c r="B159" s="91" t="s">
        <v>135</v>
      </c>
      <c r="C159" s="91"/>
      <c r="D159" s="91"/>
      <c r="E159" s="91"/>
      <c r="F159" s="91"/>
      <c r="G159" s="91"/>
      <c r="H159" s="91"/>
      <c r="I159" s="22">
        <f>I143</f>
        <v>1306.0200000000002</v>
      </c>
    </row>
    <row r="160" spans="1:9" ht="15" customHeight="1">
      <c r="A160" s="92" t="s">
        <v>136</v>
      </c>
      <c r="B160" s="92"/>
      <c r="C160" s="92"/>
      <c r="D160" s="92"/>
      <c r="E160" s="92"/>
      <c r="F160" s="92"/>
      <c r="G160" s="92"/>
      <c r="H160" s="92"/>
      <c r="I160" s="22">
        <f>SUM(I158:I159)</f>
        <v>5715.3000000000011</v>
      </c>
    </row>
    <row r="161" spans="1:9">
      <c r="A161" s="86"/>
      <c r="B161" s="86"/>
      <c r="C161" s="86"/>
      <c r="D161" s="86"/>
      <c r="E161" s="86"/>
      <c r="F161" s="86"/>
      <c r="G161" s="86"/>
      <c r="H161" s="86"/>
      <c r="I161" s="86"/>
    </row>
    <row r="162" spans="1:9" ht="36.6" customHeight="1">
      <c r="A162" s="84" t="s">
        <v>137</v>
      </c>
      <c r="B162" s="84"/>
      <c r="C162" s="84"/>
      <c r="D162" s="84"/>
      <c r="E162" s="84"/>
      <c r="F162" s="84"/>
      <c r="G162" s="84"/>
      <c r="H162" s="84"/>
      <c r="I162" s="84"/>
    </row>
    <row r="163" spans="1:9" ht="38.25" customHeight="1">
      <c r="A163" s="87" t="s">
        <v>138</v>
      </c>
      <c r="B163" s="87"/>
      <c r="C163" s="85" t="s">
        <v>139</v>
      </c>
      <c r="D163" s="85"/>
      <c r="E163" s="85"/>
      <c r="F163" s="88" t="s">
        <v>140</v>
      </c>
      <c r="G163" s="88"/>
      <c r="H163" s="88"/>
      <c r="I163" s="3" t="s">
        <v>141</v>
      </c>
    </row>
    <row r="164" spans="1:9" ht="34.5" customHeight="1">
      <c r="A164" s="87"/>
      <c r="B164" s="87"/>
      <c r="C164" s="89">
        <f>I160</f>
        <v>5715.3000000000011</v>
      </c>
      <c r="D164" s="89"/>
      <c r="E164" s="89"/>
      <c r="F164" s="90">
        <v>3</v>
      </c>
      <c r="G164" s="90"/>
      <c r="H164" s="90"/>
      <c r="I164" s="50">
        <f>C164*F164</f>
        <v>17145.900000000001</v>
      </c>
    </row>
    <row r="165" spans="1:9">
      <c r="A165" s="83"/>
      <c r="B165" s="83"/>
      <c r="C165" s="83"/>
      <c r="D165" s="83"/>
      <c r="E165" s="83"/>
      <c r="F165" s="83"/>
      <c r="G165" s="83"/>
      <c r="H165" s="83"/>
      <c r="I165" s="51"/>
    </row>
    <row r="166" spans="1:9" ht="38.1" customHeight="1">
      <c r="A166" s="84" t="s">
        <v>142</v>
      </c>
      <c r="B166" s="84"/>
      <c r="C166" s="84"/>
      <c r="D166" s="84"/>
      <c r="E166" s="84"/>
      <c r="F166" s="84"/>
      <c r="G166" s="84"/>
      <c r="H166" s="84"/>
      <c r="I166" s="84"/>
    </row>
    <row r="167" spans="1:9" ht="15.75" customHeight="1">
      <c r="A167" s="84" t="s">
        <v>143</v>
      </c>
      <c r="B167" s="84"/>
      <c r="C167" s="84"/>
      <c r="D167" s="84"/>
      <c r="E167" s="84"/>
      <c r="F167" s="84"/>
      <c r="G167" s="84"/>
      <c r="H167" s="84"/>
      <c r="I167" s="84"/>
    </row>
    <row r="168" spans="1:9" ht="15" customHeight="1">
      <c r="A168" s="85" t="s">
        <v>144</v>
      </c>
      <c r="B168" s="85"/>
      <c r="C168" s="85"/>
      <c r="D168" s="85"/>
      <c r="E168" s="85"/>
      <c r="F168" s="85"/>
      <c r="G168" s="85"/>
      <c r="H168" s="85"/>
      <c r="I168" s="3" t="s">
        <v>35</v>
      </c>
    </row>
    <row r="169" spans="1:9" ht="15" customHeight="1">
      <c r="A169" s="52" t="s">
        <v>4</v>
      </c>
      <c r="B169" s="80" t="s">
        <v>145</v>
      </c>
      <c r="C169" s="80"/>
      <c r="D169" s="80"/>
      <c r="E169" s="80"/>
      <c r="F169" s="80"/>
      <c r="G169" s="80"/>
      <c r="H169" s="80"/>
      <c r="I169" s="53">
        <f>C164</f>
        <v>5715.3000000000011</v>
      </c>
    </row>
    <row r="170" spans="1:9" ht="15" customHeight="1">
      <c r="A170" s="52" t="s">
        <v>6</v>
      </c>
      <c r="B170" s="80" t="s">
        <v>146</v>
      </c>
      <c r="C170" s="80"/>
      <c r="D170" s="80"/>
      <c r="E170" s="80"/>
      <c r="F170" s="80"/>
      <c r="G170" s="80"/>
      <c r="H170" s="80"/>
      <c r="I170" s="56">
        <f>F164</f>
        <v>3</v>
      </c>
    </row>
    <row r="171" spans="1:9" ht="15" customHeight="1">
      <c r="A171" s="52" t="s">
        <v>8</v>
      </c>
      <c r="B171" s="80" t="s">
        <v>147</v>
      </c>
      <c r="C171" s="80"/>
      <c r="D171" s="80"/>
      <c r="E171" s="80"/>
      <c r="F171" s="80"/>
      <c r="G171" s="80"/>
      <c r="H171" s="80"/>
      <c r="I171" s="54">
        <f>I169*I170</f>
        <v>17145.900000000001</v>
      </c>
    </row>
    <row r="172" spans="1:9" ht="38.1" customHeight="1">
      <c r="A172" s="52" t="s">
        <v>10</v>
      </c>
      <c r="B172" s="80" t="s">
        <v>148</v>
      </c>
      <c r="C172" s="80"/>
      <c r="D172" s="80"/>
      <c r="E172" s="80"/>
      <c r="F172" s="80"/>
      <c r="G172" s="80"/>
      <c r="H172" s="55">
        <v>12</v>
      </c>
      <c r="I172" s="54">
        <f>I171*H172</f>
        <v>205750.80000000002</v>
      </c>
    </row>
    <row r="173" spans="1:9">
      <c r="A173" s="81" t="s">
        <v>161</v>
      </c>
      <c r="B173" s="81"/>
      <c r="C173" s="81"/>
      <c r="D173" s="81"/>
      <c r="E173" s="81"/>
      <c r="F173" s="81"/>
      <c r="G173" s="81"/>
      <c r="H173" s="81"/>
      <c r="I173" s="81"/>
    </row>
    <row r="174" spans="1:9">
      <c r="A174" s="82"/>
      <c r="B174" s="82"/>
      <c r="C174" s="82"/>
      <c r="D174" s="82"/>
      <c r="E174" s="82"/>
      <c r="F174" s="82"/>
      <c r="G174" s="82"/>
      <c r="H174" s="82"/>
      <c r="I174" s="82"/>
    </row>
    <row r="175" spans="1:9">
      <c r="A175" s="82"/>
      <c r="B175" s="82"/>
      <c r="C175" s="82"/>
      <c r="D175" s="82"/>
      <c r="E175" s="82"/>
      <c r="F175" s="82"/>
      <c r="G175" s="82"/>
      <c r="H175" s="82"/>
      <c r="I175" s="82"/>
    </row>
    <row r="176" spans="1:9">
      <c r="A176" s="82" t="s">
        <v>149</v>
      </c>
      <c r="B176" s="82"/>
      <c r="C176" s="82"/>
      <c r="D176" s="82"/>
      <c r="E176" s="82"/>
      <c r="F176" s="82"/>
      <c r="G176" s="82"/>
      <c r="H176" s="82"/>
      <c r="I176" s="82"/>
    </row>
    <row r="177" spans="1:13">
      <c r="A177" s="79" t="s">
        <v>150</v>
      </c>
      <c r="B177" s="79"/>
      <c r="C177" s="79"/>
      <c r="D177" s="79"/>
      <c r="E177" s="79"/>
      <c r="F177" s="79"/>
      <c r="G177" s="79"/>
      <c r="H177" s="79"/>
      <c r="I177" s="79"/>
    </row>
    <row r="178" spans="1:13">
      <c r="A178" s="75"/>
      <c r="B178" s="76"/>
      <c r="C178" s="76"/>
      <c r="D178" s="76"/>
      <c r="E178" s="76"/>
      <c r="F178" s="76"/>
      <c r="G178" s="76"/>
      <c r="H178" s="77"/>
      <c r="I178" s="73"/>
      <c r="J178" s="74"/>
      <c r="K178" s="74"/>
      <c r="L178" s="74"/>
      <c r="M178" s="74"/>
    </row>
    <row r="179" spans="1:13">
      <c r="A179" s="58"/>
      <c r="J179" s="74"/>
      <c r="K179" s="74"/>
      <c r="L179" s="74"/>
      <c r="M179" s="74"/>
    </row>
    <row r="180" spans="1:13">
      <c r="A180" s="60" t="s">
        <v>162</v>
      </c>
    </row>
    <row r="181" spans="1:13">
      <c r="A181" s="1" t="s">
        <v>163</v>
      </c>
    </row>
    <row r="182" spans="1:13" ht="48" customHeight="1">
      <c r="A182" s="141" t="s">
        <v>164</v>
      </c>
      <c r="B182" s="141"/>
      <c r="C182" s="141"/>
      <c r="D182" s="141"/>
      <c r="E182" s="141"/>
      <c r="F182" s="141"/>
      <c r="G182" s="141"/>
      <c r="H182" s="141"/>
      <c r="I182" s="141"/>
    </row>
    <row r="183" spans="1:13" ht="31.5" customHeight="1">
      <c r="A183" s="141" t="s">
        <v>165</v>
      </c>
      <c r="B183" s="141"/>
      <c r="C183" s="141"/>
      <c r="D183" s="141"/>
      <c r="E183" s="141"/>
      <c r="F183" s="141"/>
      <c r="G183" s="141"/>
      <c r="H183" s="141"/>
      <c r="I183" s="141"/>
    </row>
    <row r="184" spans="1:13" ht="56.25" customHeight="1">
      <c r="A184" s="141" t="s">
        <v>166</v>
      </c>
      <c r="B184" s="141"/>
      <c r="C184" s="141"/>
      <c r="D184" s="141"/>
      <c r="E184" s="141"/>
      <c r="F184" s="141"/>
      <c r="G184" s="141"/>
      <c r="H184" s="141"/>
      <c r="I184" s="141"/>
    </row>
    <row r="185" spans="1:13">
      <c r="A185" s="65"/>
      <c r="B185" s="65"/>
      <c r="C185" s="65"/>
      <c r="D185" s="65"/>
      <c r="E185" s="65"/>
      <c r="F185" s="65"/>
      <c r="G185" s="65"/>
      <c r="H185" s="65"/>
      <c r="I185" s="65"/>
    </row>
    <row r="186" spans="1:13">
      <c r="A186" s="66" t="s">
        <v>153</v>
      </c>
      <c r="B186" s="65"/>
      <c r="C186" s="65"/>
      <c r="D186" s="65"/>
      <c r="E186" s="65"/>
      <c r="F186" s="65"/>
      <c r="G186" s="65"/>
      <c r="H186" s="65"/>
      <c r="I186" s="65"/>
    </row>
    <row r="187" spans="1:13" ht="54" customHeight="1">
      <c r="A187" s="142" t="s">
        <v>154</v>
      </c>
      <c r="B187" s="142"/>
      <c r="C187" s="142"/>
      <c r="D187" s="142"/>
      <c r="E187" s="142"/>
      <c r="F187" s="142"/>
      <c r="G187" s="142"/>
      <c r="H187" s="142"/>
      <c r="I187" s="142"/>
    </row>
    <row r="188" spans="1:13" ht="42" customHeight="1">
      <c r="A188" s="142" t="s">
        <v>155</v>
      </c>
      <c r="B188" s="142"/>
      <c r="C188" s="142"/>
      <c r="D188" s="142"/>
      <c r="E188" s="142"/>
      <c r="F188" s="142"/>
      <c r="G188" s="142"/>
      <c r="H188" s="142"/>
      <c r="I188" s="142"/>
    </row>
    <row r="189" spans="1:13" ht="50.25" customHeight="1">
      <c r="A189" s="142" t="s">
        <v>156</v>
      </c>
      <c r="B189" s="142"/>
      <c r="C189" s="142"/>
      <c r="D189" s="142"/>
      <c r="E189" s="142"/>
      <c r="F189" s="142"/>
      <c r="G189" s="142"/>
      <c r="H189" s="142"/>
      <c r="I189" s="142"/>
    </row>
    <row r="190" spans="1:13" ht="30" customHeight="1">
      <c r="A190" s="142" t="s">
        <v>157</v>
      </c>
      <c r="B190" s="142"/>
      <c r="C190" s="142"/>
      <c r="D190" s="142"/>
      <c r="E190" s="142"/>
      <c r="F190" s="142"/>
      <c r="G190" s="142"/>
      <c r="H190" s="142"/>
      <c r="I190" s="142"/>
    </row>
    <row r="191" spans="1:13" ht="88.5" customHeight="1">
      <c r="A191" s="142" t="s">
        <v>158</v>
      </c>
      <c r="B191" s="142"/>
      <c r="C191" s="142"/>
      <c r="D191" s="142"/>
      <c r="E191" s="142"/>
      <c r="F191" s="142"/>
      <c r="G191" s="142"/>
      <c r="H191" s="142"/>
      <c r="I191" s="142"/>
    </row>
    <row r="192" spans="1:13" ht="30.75" customHeight="1">
      <c r="A192" s="142" t="s">
        <v>159</v>
      </c>
      <c r="B192" s="142"/>
      <c r="C192" s="142"/>
      <c r="D192" s="142"/>
      <c r="E192" s="142"/>
      <c r="F192" s="142"/>
      <c r="G192" s="142"/>
      <c r="H192" s="142"/>
      <c r="I192" s="142"/>
    </row>
    <row r="193" spans="1:1">
      <c r="A193" s="61"/>
    </row>
  </sheetData>
  <mergeCells count="197">
    <mergeCell ref="A182:I182"/>
    <mergeCell ref="A183:I183"/>
    <mergeCell ref="A184:I184"/>
    <mergeCell ref="A187:I187"/>
    <mergeCell ref="A188:I188"/>
    <mergeCell ref="A189:I189"/>
    <mergeCell ref="A190:I190"/>
    <mergeCell ref="A191:I191"/>
    <mergeCell ref="A192:I192"/>
    <mergeCell ref="A2:I2"/>
    <mergeCell ref="A3:I3"/>
    <mergeCell ref="A4:I4"/>
    <mergeCell ref="A5:I5"/>
    <mergeCell ref="A6:E6"/>
    <mergeCell ref="F6:I6"/>
    <mergeCell ref="B11:G11"/>
    <mergeCell ref="H11:I11"/>
    <mergeCell ref="B12:G12"/>
    <mergeCell ref="H12:I12"/>
    <mergeCell ref="A13:I13"/>
    <mergeCell ref="A14:I14"/>
    <mergeCell ref="A7:E7"/>
    <mergeCell ref="F7:I7"/>
    <mergeCell ref="A8:I8"/>
    <mergeCell ref="B9:G9"/>
    <mergeCell ref="H9:I9"/>
    <mergeCell ref="B10:G10"/>
    <mergeCell ref="H10:I10"/>
    <mergeCell ref="B19:G19"/>
    <mergeCell ref="H19:I19"/>
    <mergeCell ref="A20:I20"/>
    <mergeCell ref="A21:I21"/>
    <mergeCell ref="A22:I22"/>
    <mergeCell ref="A23:I23"/>
    <mergeCell ref="A15:I15"/>
    <mergeCell ref="A16:I16"/>
    <mergeCell ref="B17:G17"/>
    <mergeCell ref="H17:I17"/>
    <mergeCell ref="B18:G18"/>
    <mergeCell ref="H18:I18"/>
    <mergeCell ref="B40:H40"/>
    <mergeCell ref="B41:H41"/>
    <mergeCell ref="B42:H42"/>
    <mergeCell ref="A43:H43"/>
    <mergeCell ref="A44:I44"/>
    <mergeCell ref="B45:H45"/>
    <mergeCell ref="B24:G24"/>
    <mergeCell ref="B26:H26"/>
    <mergeCell ref="B36:G36"/>
    <mergeCell ref="B37:G37"/>
    <mergeCell ref="B38:H38"/>
    <mergeCell ref="B39:H39"/>
    <mergeCell ref="B27:G27"/>
    <mergeCell ref="B28:G28"/>
    <mergeCell ref="B34:G34"/>
    <mergeCell ref="B35:G35"/>
    <mergeCell ref="B25:H25"/>
    <mergeCell ref="B29:G29"/>
    <mergeCell ref="B30:G30"/>
    <mergeCell ref="B31:G31"/>
    <mergeCell ref="B32:G32"/>
    <mergeCell ref="B33:G33"/>
    <mergeCell ref="B52:G52"/>
    <mergeCell ref="B53:H53"/>
    <mergeCell ref="B54:H54"/>
    <mergeCell ref="B55:H55"/>
    <mergeCell ref="B56:H56"/>
    <mergeCell ref="B57:H57"/>
    <mergeCell ref="B46:H46"/>
    <mergeCell ref="B47:G47"/>
    <mergeCell ref="B48:G48"/>
    <mergeCell ref="B49:H49"/>
    <mergeCell ref="B50:G50"/>
    <mergeCell ref="B51:H51"/>
    <mergeCell ref="B64:H64"/>
    <mergeCell ref="B65:H65"/>
    <mergeCell ref="A66:H66"/>
    <mergeCell ref="A67:I67"/>
    <mergeCell ref="A68:I68"/>
    <mergeCell ref="A70:I70"/>
    <mergeCell ref="A58:I58"/>
    <mergeCell ref="A59:I59"/>
    <mergeCell ref="A60:I60"/>
    <mergeCell ref="A61:I61"/>
    <mergeCell ref="B62:H62"/>
    <mergeCell ref="B63:H63"/>
    <mergeCell ref="B77:G77"/>
    <mergeCell ref="B78:G78"/>
    <mergeCell ref="B79:G79"/>
    <mergeCell ref="A80:G80"/>
    <mergeCell ref="A82:I82"/>
    <mergeCell ref="A83:I83"/>
    <mergeCell ref="B71:G71"/>
    <mergeCell ref="B72:G72"/>
    <mergeCell ref="B73:G73"/>
    <mergeCell ref="B74:G74"/>
    <mergeCell ref="B75:G75"/>
    <mergeCell ref="B76:G76"/>
    <mergeCell ref="A90:H90"/>
    <mergeCell ref="A91:I91"/>
    <mergeCell ref="A92:I92"/>
    <mergeCell ref="B93:H93"/>
    <mergeCell ref="B94:H94"/>
    <mergeCell ref="B95:H95"/>
    <mergeCell ref="A84:I84"/>
    <mergeCell ref="B85:H85"/>
    <mergeCell ref="B86:H86"/>
    <mergeCell ref="B87:H87"/>
    <mergeCell ref="A88:H88"/>
    <mergeCell ref="B89:H89"/>
    <mergeCell ref="B102:H102"/>
    <mergeCell ref="B103:H103"/>
    <mergeCell ref="B104:H104"/>
    <mergeCell ref="B105:H105"/>
    <mergeCell ref="B106:H106"/>
    <mergeCell ref="A107:H107"/>
    <mergeCell ref="A96:H96"/>
    <mergeCell ref="A97:I97"/>
    <mergeCell ref="B98:H98"/>
    <mergeCell ref="B99:H99"/>
    <mergeCell ref="B100:H100"/>
    <mergeCell ref="B101:H101"/>
    <mergeCell ref="B114:H114"/>
    <mergeCell ref="B115:H115"/>
    <mergeCell ref="A116:H116"/>
    <mergeCell ref="B117:H117"/>
    <mergeCell ref="A118:H118"/>
    <mergeCell ref="A119:I119"/>
    <mergeCell ref="A108:I108"/>
    <mergeCell ref="B109:H109"/>
    <mergeCell ref="B110:H110"/>
    <mergeCell ref="B111:H111"/>
    <mergeCell ref="B112:H112"/>
    <mergeCell ref="B113:H113"/>
    <mergeCell ref="B126:H126"/>
    <mergeCell ref="A127:H127"/>
    <mergeCell ref="A128:I128"/>
    <mergeCell ref="B129:G129"/>
    <mergeCell ref="A130:G130"/>
    <mergeCell ref="B131:G131"/>
    <mergeCell ref="B120:H120"/>
    <mergeCell ref="B121:H121"/>
    <mergeCell ref="B122:H122"/>
    <mergeCell ref="B123:H123"/>
    <mergeCell ref="B124:H124"/>
    <mergeCell ref="B125:H125"/>
    <mergeCell ref="B138:G138"/>
    <mergeCell ref="B139:G139"/>
    <mergeCell ref="B140:G140"/>
    <mergeCell ref="B141:G141"/>
    <mergeCell ref="B142:G142"/>
    <mergeCell ref="A143:H143"/>
    <mergeCell ref="A132:G132"/>
    <mergeCell ref="B133:G133"/>
    <mergeCell ref="A134:G134"/>
    <mergeCell ref="B135:G135"/>
    <mergeCell ref="B136:G136"/>
    <mergeCell ref="B137:G137"/>
    <mergeCell ref="A149:I149"/>
    <mergeCell ref="A150:I150"/>
    <mergeCell ref="A151:I151"/>
    <mergeCell ref="A152:I152"/>
    <mergeCell ref="A153:H153"/>
    <mergeCell ref="B154:H154"/>
    <mergeCell ref="A144:I144"/>
    <mergeCell ref="A145:G145"/>
    <mergeCell ref="A146:B148"/>
    <mergeCell ref="C146:I146"/>
    <mergeCell ref="C147:I147"/>
    <mergeCell ref="C148:I148"/>
    <mergeCell ref="A161:I161"/>
    <mergeCell ref="A162:I162"/>
    <mergeCell ref="A163:B163"/>
    <mergeCell ref="C163:E163"/>
    <mergeCell ref="F163:H163"/>
    <mergeCell ref="A164:B164"/>
    <mergeCell ref="C164:E164"/>
    <mergeCell ref="F164:H164"/>
    <mergeCell ref="B155:H155"/>
    <mergeCell ref="B156:H156"/>
    <mergeCell ref="B157:H157"/>
    <mergeCell ref="A158:H158"/>
    <mergeCell ref="B159:H159"/>
    <mergeCell ref="A160:H160"/>
    <mergeCell ref="A177:I177"/>
    <mergeCell ref="B171:H171"/>
    <mergeCell ref="B172:G172"/>
    <mergeCell ref="A173:I173"/>
    <mergeCell ref="A174:I174"/>
    <mergeCell ref="A175:I175"/>
    <mergeCell ref="A176:I176"/>
    <mergeCell ref="A165:H165"/>
    <mergeCell ref="A166:I166"/>
    <mergeCell ref="A167:I167"/>
    <mergeCell ref="A168:H168"/>
    <mergeCell ref="B169:H169"/>
    <mergeCell ref="B170:H170"/>
  </mergeCells>
  <pageMargins left="0.11811023622047245" right="0.11811023622047245" top="0.78740157480314965" bottom="0.78740157480314965" header="0.31496062992125984" footer="0.31496062992125984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46838e-b1df-4d29-978d-ff2b08490948">
      <Terms xmlns="http://schemas.microsoft.com/office/infopath/2007/PartnerControls"/>
    </lcf76f155ced4ddcb4097134ff3c332f>
    <TaxCatchAll xmlns="6ac90274-06e5-4e46-9735-daeee88158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D43AA94F8C7E42B2231FFE958E2A05" ma:contentTypeVersion="13" ma:contentTypeDescription="Crie um novo documento." ma:contentTypeScope="" ma:versionID="d90b657b239d9a505349681f8e108779">
  <xsd:schema xmlns:xsd="http://www.w3.org/2001/XMLSchema" xmlns:xs="http://www.w3.org/2001/XMLSchema" xmlns:p="http://schemas.microsoft.com/office/2006/metadata/properties" xmlns:ns2="3046838e-b1df-4d29-978d-ff2b08490948" xmlns:ns3="6ac90274-06e5-4e46-9735-daeee8815832" targetNamespace="http://schemas.microsoft.com/office/2006/metadata/properties" ma:root="true" ma:fieldsID="c60bdc993ac6ae67ccbea0d5d2f19f15" ns2:_="" ns3:_="">
    <xsd:import namespace="3046838e-b1df-4d29-978d-ff2b08490948"/>
    <xsd:import namespace="6ac90274-06e5-4e46-9735-daeee8815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6838e-b1df-4d29-978d-ff2b08490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721fb-e637-4b64-b338-23fa3c760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90274-06e5-4e46-9735-daeee88158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e9d20cb-e552-40ad-8513-12d01898c93c}" ma:internalName="TaxCatchAll" ma:showField="CatchAllData" ma:web="6ac90274-06e5-4e46-9735-daeee8815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FCB678-A6D0-4302-B51A-EC0DFCDEDB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428FB1-F09B-45FF-84FA-8A16118A922B}">
  <ds:schemaRefs>
    <ds:schemaRef ds:uri="http://www.w3.org/XML/1998/namespace"/>
    <ds:schemaRef ds:uri="3046838e-b1df-4d29-978d-ff2b08490948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6ac90274-06e5-4e46-9735-daeee881583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21A0F44-065D-4E38-AE57-5BEB847491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 insalub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</dc:creator>
  <cp:lastModifiedBy>Catiusca Reali [IEM]</cp:lastModifiedBy>
  <cp:lastPrinted>2022-08-02T21:16:31Z</cp:lastPrinted>
  <dcterms:created xsi:type="dcterms:W3CDTF">2019-11-07T21:02:05Z</dcterms:created>
  <dcterms:modified xsi:type="dcterms:W3CDTF">2026-03-18T12:56:40Z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0x01010080D43AA94F8C7E42B2231FFE958E2A05</vt:lpwstr>
  </property>
</Properties>
</file>